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karine maurinaux\AppData\Local\Microsoft\Windows\INetCache\Content.Outlook\YTOJM4UJ\"/>
    </mc:Choice>
  </mc:AlternateContent>
  <xr:revisionPtr revIDLastSave="0" documentId="13_ncr:1_{EB1F6901-7838-4776-9ED5-882C54F3BD1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5" i="5" l="1"/>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c r="B54" i="6"/>
  <c r="G54" i="6" s="1"/>
  <c r="B17" i="6"/>
  <c r="B16" i="6"/>
  <c r="F21" i="6" s="1"/>
  <c r="B15" i="6"/>
  <c r="B14" i="6"/>
  <c r="G14" i="6"/>
  <c r="H14" i="6"/>
  <c r="D14" i="6" s="1"/>
  <c r="H13" i="6"/>
  <c r="B12" i="6"/>
  <c r="G12" i="6"/>
  <c r="H12" i="6" s="1"/>
  <c r="D12" i="6" s="1"/>
  <c r="B11" i="6"/>
  <c r="G11" i="6" s="1"/>
  <c r="H11" i="6" s="1"/>
  <c r="D11" i="6" s="1"/>
  <c r="G10" i="6"/>
  <c r="H10" i="6"/>
  <c r="D10" i="6" s="1"/>
  <c r="G9" i="6"/>
  <c r="H9" i="6" s="1"/>
  <c r="D9" i="6" s="1"/>
  <c r="B8" i="6"/>
  <c r="G8" i="6" s="1"/>
  <c r="H8" i="6" s="1"/>
  <c r="D8" i="6" s="1"/>
  <c r="B7" i="6"/>
  <c r="G7" i="6" s="1"/>
  <c r="H7" i="6" s="1"/>
  <c r="D7" i="6" s="1"/>
  <c r="B6" i="6"/>
  <c r="G6" i="6" s="1"/>
  <c r="B5" i="6"/>
  <c r="F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B90" i="4"/>
  <c r="H67" i="4"/>
  <c r="P47" i="4"/>
  <c r="P46" i="4"/>
  <c r="P45" i="4"/>
  <c r="P44" i="4"/>
  <c r="P43" i="4"/>
  <c r="Q43" i="4" s="1"/>
  <c r="P41" i="4"/>
  <c r="B41" i="4" s="1"/>
  <c r="P40" i="4"/>
  <c r="B40" i="4" s="1"/>
  <c r="B52" i="4" s="1"/>
  <c r="A36" i="6" s="1"/>
  <c r="P39" i="4"/>
  <c r="P38" i="4"/>
  <c r="B38" i="4" s="1"/>
  <c r="P37" i="4"/>
  <c r="Q37" i="4" s="1"/>
  <c r="P35" i="4"/>
  <c r="P34" i="4"/>
  <c r="P33" i="4"/>
  <c r="P32" i="4"/>
  <c r="P31" i="4"/>
  <c r="Q31" i="4" s="1"/>
  <c r="P29" i="4"/>
  <c r="B29" i="4" s="1"/>
  <c r="A17" i="6" s="1"/>
  <c r="P28" i="4"/>
  <c r="P27" i="4"/>
  <c r="P26" i="4"/>
  <c r="B26" i="4" s="1"/>
  <c r="A14" i="6" s="1"/>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16" i="6"/>
  <c r="H16" i="6" s="1"/>
  <c r="B19" i="6"/>
  <c r="B29" i="6" s="1"/>
  <c r="G29"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X315"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H41" i="6" s="1"/>
  <c r="D41" i="6" s="1"/>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40" i="6"/>
  <c r="G40" i="6" s="1"/>
  <c r="B50" i="6"/>
  <c r="G50" i="6" s="1"/>
  <c r="B25" i="6"/>
  <c r="G25" i="6" s="1"/>
  <c r="B35" i="6"/>
  <c r="G35" i="6" s="1"/>
  <c r="B44" i="6"/>
  <c r="G44" i="6" s="1"/>
  <c r="B24" i="6"/>
  <c r="G24"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s="1"/>
  <c r="G21" i="6"/>
  <c r="B36" i="6"/>
  <c r="G36" i="6" s="1"/>
  <c r="G20" i="6"/>
  <c r="H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X260" i="5"/>
  <c r="S605" i="5"/>
  <c r="S607" i="5"/>
  <c r="S314" i="5"/>
  <c r="H46" i="6"/>
  <c r="D46" i="6" s="1"/>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83" i="5" l="1"/>
  <c r="C80" i="5"/>
  <c r="C224" i="5"/>
  <c r="C152" i="5"/>
  <c r="C151" i="5"/>
  <c r="C115" i="5"/>
  <c r="C223" i="5"/>
  <c r="C79" i="5"/>
  <c r="C191" i="5"/>
  <c r="C47" i="5"/>
  <c r="B211" i="5"/>
  <c r="C188" i="5"/>
  <c r="C44" i="5"/>
  <c r="B200" i="5"/>
  <c r="C187" i="5"/>
  <c r="C43" i="5"/>
  <c r="B139" i="5"/>
  <c r="C155" i="5"/>
  <c r="C11" i="5"/>
  <c r="B128" i="5"/>
  <c r="B67" i="5"/>
  <c r="B56" i="5"/>
  <c r="C119" i="5"/>
  <c r="C116" i="5"/>
  <c r="B199" i="5"/>
  <c r="B127" i="5"/>
  <c r="B55" i="5"/>
  <c r="C216" i="5"/>
  <c r="C180" i="5"/>
  <c r="C144" i="5"/>
  <c r="C108" i="5"/>
  <c r="C72" i="5"/>
  <c r="C36" i="5"/>
  <c r="B188" i="5"/>
  <c r="B116" i="5"/>
  <c r="B44" i="5"/>
  <c r="AB44" i="5" s="1"/>
  <c r="C215" i="5"/>
  <c r="C179" i="5"/>
  <c r="C143" i="5"/>
  <c r="C107" i="5"/>
  <c r="C71" i="5"/>
  <c r="C35" i="5"/>
  <c r="B187" i="5"/>
  <c r="B115" i="5"/>
  <c r="V115" i="5" s="1"/>
  <c r="B43" i="5"/>
  <c r="C212" i="5"/>
  <c r="C176" i="5"/>
  <c r="C140" i="5"/>
  <c r="C104" i="5"/>
  <c r="C68" i="5"/>
  <c r="C32" i="5"/>
  <c r="B176" i="5"/>
  <c r="B104" i="5"/>
  <c r="B32" i="5"/>
  <c r="C211" i="5"/>
  <c r="C175" i="5"/>
  <c r="C139" i="5"/>
  <c r="C103" i="5"/>
  <c r="C67" i="5"/>
  <c r="C31" i="5"/>
  <c r="B175" i="5"/>
  <c r="B103" i="5"/>
  <c r="B31" i="5"/>
  <c r="C204" i="5"/>
  <c r="C168" i="5"/>
  <c r="C132" i="5"/>
  <c r="C96" i="5"/>
  <c r="C60" i="5"/>
  <c r="C24" i="5"/>
  <c r="B164" i="5"/>
  <c r="B92" i="5"/>
  <c r="B20" i="5"/>
  <c r="C203" i="5"/>
  <c r="C167" i="5"/>
  <c r="C131" i="5"/>
  <c r="C95" i="5"/>
  <c r="C59" i="5"/>
  <c r="C23" i="5"/>
  <c r="B163" i="5"/>
  <c r="B91" i="5"/>
  <c r="B19" i="5"/>
  <c r="C200" i="5"/>
  <c r="V200" i="5" s="1"/>
  <c r="C164" i="5"/>
  <c r="C128" i="5"/>
  <c r="AB128" i="5" s="1"/>
  <c r="C92" i="5"/>
  <c r="C56" i="5"/>
  <c r="AB56" i="5" s="1"/>
  <c r="C20" i="5"/>
  <c r="B224" i="5"/>
  <c r="B152" i="5"/>
  <c r="B80" i="5"/>
  <c r="B6" i="5"/>
  <c r="C199" i="5"/>
  <c r="V199" i="5" s="1"/>
  <c r="C163" i="5"/>
  <c r="C127" i="5"/>
  <c r="V127" i="5" s="1"/>
  <c r="C91" i="5"/>
  <c r="C55" i="5"/>
  <c r="C19" i="5"/>
  <c r="B223" i="5"/>
  <c r="B151" i="5"/>
  <c r="V151" i="5" s="1"/>
  <c r="G151" i="5" s="1"/>
  <c r="B79" i="5"/>
  <c r="AB79" i="5" s="1"/>
  <c r="C192" i="5"/>
  <c r="C156" i="5"/>
  <c r="C120" i="5"/>
  <c r="C84" i="5"/>
  <c r="C48" i="5"/>
  <c r="C12" i="5"/>
  <c r="B212" i="5"/>
  <c r="B140" i="5"/>
  <c r="B68" i="5"/>
  <c r="V223" i="5"/>
  <c r="AB223" i="5"/>
  <c r="V187" i="5"/>
  <c r="G187" i="5" s="1"/>
  <c r="AB187" i="5"/>
  <c r="AB115" i="5"/>
  <c r="C214" i="5"/>
  <c r="C202" i="5"/>
  <c r="C190" i="5"/>
  <c r="C178" i="5"/>
  <c r="C166" i="5"/>
  <c r="C154" i="5"/>
  <c r="C142" i="5"/>
  <c r="C130" i="5"/>
  <c r="C118" i="5"/>
  <c r="C106" i="5"/>
  <c r="C94" i="5"/>
  <c r="C82" i="5"/>
  <c r="C70" i="5"/>
  <c r="C58" i="5"/>
  <c r="C46" i="5"/>
  <c r="C34" i="5"/>
  <c r="C22" i="5"/>
  <c r="C10" i="5"/>
  <c r="B222" i="5"/>
  <c r="B210" i="5"/>
  <c r="B198" i="5"/>
  <c r="B186" i="5"/>
  <c r="B174" i="5"/>
  <c r="B162" i="5"/>
  <c r="B150" i="5"/>
  <c r="B138" i="5"/>
  <c r="B126" i="5"/>
  <c r="B114" i="5"/>
  <c r="B102" i="5"/>
  <c r="B90" i="5"/>
  <c r="B78" i="5"/>
  <c r="B66" i="5"/>
  <c r="B54" i="5"/>
  <c r="B42" i="5"/>
  <c r="B30" i="5"/>
  <c r="B18" i="5"/>
  <c r="C8" i="5"/>
  <c r="C213" i="5"/>
  <c r="C201" i="5"/>
  <c r="C189" i="5"/>
  <c r="C177" i="5"/>
  <c r="C165" i="5"/>
  <c r="C153" i="5"/>
  <c r="C141" i="5"/>
  <c r="C129" i="5"/>
  <c r="C117" i="5"/>
  <c r="C105" i="5"/>
  <c r="C93" i="5"/>
  <c r="C81" i="5"/>
  <c r="C69" i="5"/>
  <c r="C57" i="5"/>
  <c r="C45" i="5"/>
  <c r="C33" i="5"/>
  <c r="C21" i="5"/>
  <c r="C9" i="5"/>
  <c r="B221" i="5"/>
  <c r="B209" i="5"/>
  <c r="B197" i="5"/>
  <c r="B185" i="5"/>
  <c r="B173" i="5"/>
  <c r="B161" i="5"/>
  <c r="B149" i="5"/>
  <c r="B137" i="5"/>
  <c r="B125" i="5"/>
  <c r="B113" i="5"/>
  <c r="B101" i="5"/>
  <c r="B89" i="5"/>
  <c r="B77" i="5"/>
  <c r="B65" i="5"/>
  <c r="B53" i="5"/>
  <c r="B41" i="5"/>
  <c r="B29" i="5"/>
  <c r="B17" i="5"/>
  <c r="B220" i="5"/>
  <c r="B208" i="5"/>
  <c r="B196" i="5"/>
  <c r="B184" i="5"/>
  <c r="B172" i="5"/>
  <c r="B160" i="5"/>
  <c r="B148" i="5"/>
  <c r="B136" i="5"/>
  <c r="B124" i="5"/>
  <c r="B112" i="5"/>
  <c r="B100" i="5"/>
  <c r="B88" i="5"/>
  <c r="B76" i="5"/>
  <c r="B64" i="5"/>
  <c r="B52" i="5"/>
  <c r="B40" i="5"/>
  <c r="B28" i="5"/>
  <c r="B16" i="5"/>
  <c r="B219" i="5"/>
  <c r="B207" i="5"/>
  <c r="B195" i="5"/>
  <c r="B183" i="5"/>
  <c r="B171" i="5"/>
  <c r="B159" i="5"/>
  <c r="B147" i="5"/>
  <c r="B135" i="5"/>
  <c r="B123" i="5"/>
  <c r="B111" i="5"/>
  <c r="B99" i="5"/>
  <c r="B87" i="5"/>
  <c r="B75" i="5"/>
  <c r="B63" i="5"/>
  <c r="B51" i="5"/>
  <c r="B39" i="5"/>
  <c r="B27" i="5"/>
  <c r="B15" i="5"/>
  <c r="C7" i="5"/>
  <c r="C222" i="5"/>
  <c r="C210" i="5"/>
  <c r="C198" i="5"/>
  <c r="C186" i="5"/>
  <c r="C174" i="5"/>
  <c r="C162" i="5"/>
  <c r="C150" i="5"/>
  <c r="C138" i="5"/>
  <c r="C126" i="5"/>
  <c r="C114" i="5"/>
  <c r="C102" i="5"/>
  <c r="C90" i="5"/>
  <c r="C78" i="5"/>
  <c r="C66" i="5"/>
  <c r="C54" i="5"/>
  <c r="C42" i="5"/>
  <c r="C30" i="5"/>
  <c r="C18" i="5"/>
  <c r="B218" i="5"/>
  <c r="B206" i="5"/>
  <c r="B194" i="5"/>
  <c r="B182" i="5"/>
  <c r="B170" i="5"/>
  <c r="B158" i="5"/>
  <c r="B146" i="5"/>
  <c r="B134" i="5"/>
  <c r="B122" i="5"/>
  <c r="B110" i="5"/>
  <c r="B98" i="5"/>
  <c r="B86" i="5"/>
  <c r="B74" i="5"/>
  <c r="B62" i="5"/>
  <c r="B50" i="5"/>
  <c r="B38" i="5"/>
  <c r="B26" i="5"/>
  <c r="B14" i="5"/>
  <c r="C221" i="5"/>
  <c r="C209" i="5"/>
  <c r="C197" i="5"/>
  <c r="C185" i="5"/>
  <c r="C173" i="5"/>
  <c r="C161" i="5"/>
  <c r="C149" i="5"/>
  <c r="C137" i="5"/>
  <c r="C125" i="5"/>
  <c r="C113" i="5"/>
  <c r="C101" i="5"/>
  <c r="C89" i="5"/>
  <c r="C77" i="5"/>
  <c r="C65" i="5"/>
  <c r="C53" i="5"/>
  <c r="C41" i="5"/>
  <c r="C29" i="5"/>
  <c r="C17" i="5"/>
  <c r="B217" i="5"/>
  <c r="B205" i="5"/>
  <c r="B193" i="5"/>
  <c r="B181" i="5"/>
  <c r="B169" i="5"/>
  <c r="B157" i="5"/>
  <c r="B145" i="5"/>
  <c r="B133" i="5"/>
  <c r="B121" i="5"/>
  <c r="B109" i="5"/>
  <c r="B97" i="5"/>
  <c r="B85" i="5"/>
  <c r="B73" i="5"/>
  <c r="B61" i="5"/>
  <c r="B49" i="5"/>
  <c r="B37" i="5"/>
  <c r="B25" i="5"/>
  <c r="B13" i="5"/>
  <c r="B5" i="5"/>
  <c r="C220" i="5"/>
  <c r="C208" i="5"/>
  <c r="C196" i="5"/>
  <c r="C184" i="5"/>
  <c r="C172" i="5"/>
  <c r="C160" i="5"/>
  <c r="C148" i="5"/>
  <c r="C136" i="5"/>
  <c r="C124" i="5"/>
  <c r="C112" i="5"/>
  <c r="C100" i="5"/>
  <c r="C88" i="5"/>
  <c r="C76" i="5"/>
  <c r="C64" i="5"/>
  <c r="C52" i="5"/>
  <c r="C40" i="5"/>
  <c r="C28" i="5"/>
  <c r="C16" i="5"/>
  <c r="B216" i="5"/>
  <c r="B204" i="5"/>
  <c r="B192" i="5"/>
  <c r="B180" i="5"/>
  <c r="V180" i="5" s="1"/>
  <c r="B168" i="5"/>
  <c r="B156" i="5"/>
  <c r="B144" i="5"/>
  <c r="V144" i="5" s="1"/>
  <c r="B132" i="5"/>
  <c r="B120" i="5"/>
  <c r="B108" i="5"/>
  <c r="V108" i="5" s="1"/>
  <c r="B96" i="5"/>
  <c r="B84" i="5"/>
  <c r="B72" i="5"/>
  <c r="V72" i="5" s="1"/>
  <c r="B60" i="5"/>
  <c r="B48" i="5"/>
  <c r="B36" i="5"/>
  <c r="V36" i="5" s="1"/>
  <c r="B24" i="5"/>
  <c r="B12" i="5"/>
  <c r="C6" i="5"/>
  <c r="C219" i="5"/>
  <c r="C207" i="5"/>
  <c r="C195" i="5"/>
  <c r="C183" i="5"/>
  <c r="C171" i="5"/>
  <c r="C159" i="5"/>
  <c r="C147" i="5"/>
  <c r="C135" i="5"/>
  <c r="C123" i="5"/>
  <c r="C111" i="5"/>
  <c r="C99" i="5"/>
  <c r="C87" i="5"/>
  <c r="C75" i="5"/>
  <c r="C63" i="5"/>
  <c r="C51" i="5"/>
  <c r="C39" i="5"/>
  <c r="C27" i="5"/>
  <c r="C15" i="5"/>
  <c r="B215" i="5"/>
  <c r="B203" i="5"/>
  <c r="B191" i="5"/>
  <c r="B179" i="5"/>
  <c r="V179" i="5" s="1"/>
  <c r="B167" i="5"/>
  <c r="V167" i="5" s="1"/>
  <c r="B155" i="5"/>
  <c r="B143" i="5"/>
  <c r="B131" i="5"/>
  <c r="V131" i="5" s="1"/>
  <c r="B119" i="5"/>
  <c r="V119" i="5" s="1"/>
  <c r="B107" i="5"/>
  <c r="B95" i="5"/>
  <c r="B83" i="5"/>
  <c r="V83" i="5" s="1"/>
  <c r="B71" i="5"/>
  <c r="B59" i="5"/>
  <c r="B47" i="5"/>
  <c r="V47" i="5" s="1"/>
  <c r="B35" i="5"/>
  <c r="B23" i="5"/>
  <c r="B11" i="5"/>
  <c r="V11" i="5" s="1"/>
  <c r="C5" i="5"/>
  <c r="C218" i="5"/>
  <c r="C206" i="5"/>
  <c r="C194" i="5"/>
  <c r="C182" i="5"/>
  <c r="C170" i="5"/>
  <c r="C158" i="5"/>
  <c r="C146" i="5"/>
  <c r="C134" i="5"/>
  <c r="C122" i="5"/>
  <c r="C110" i="5"/>
  <c r="C98" i="5"/>
  <c r="C86" i="5"/>
  <c r="C74" i="5"/>
  <c r="C62" i="5"/>
  <c r="C50" i="5"/>
  <c r="C38" i="5"/>
  <c r="C26" i="5"/>
  <c r="C14" i="5"/>
  <c r="B214" i="5"/>
  <c r="B202" i="5"/>
  <c r="B190" i="5"/>
  <c r="B178" i="5"/>
  <c r="B166" i="5"/>
  <c r="B154" i="5"/>
  <c r="B142" i="5"/>
  <c r="B130" i="5"/>
  <c r="B118" i="5"/>
  <c r="B106" i="5"/>
  <c r="B94" i="5"/>
  <c r="B82" i="5"/>
  <c r="B70" i="5"/>
  <c r="B58" i="5"/>
  <c r="B46" i="5"/>
  <c r="B34" i="5"/>
  <c r="B22" i="5"/>
  <c r="B10" i="5"/>
  <c r="B8" i="5"/>
  <c r="C217" i="5"/>
  <c r="C205" i="5"/>
  <c r="C193" i="5"/>
  <c r="C181" i="5"/>
  <c r="C169" i="5"/>
  <c r="C157" i="5"/>
  <c r="C145" i="5"/>
  <c r="C133" i="5"/>
  <c r="C121" i="5"/>
  <c r="C109" i="5"/>
  <c r="C97" i="5"/>
  <c r="C85" i="5"/>
  <c r="C73" i="5"/>
  <c r="C61" i="5"/>
  <c r="C49" i="5"/>
  <c r="C37" i="5"/>
  <c r="C25" i="5"/>
  <c r="C13" i="5"/>
  <c r="B213" i="5"/>
  <c r="B201" i="5"/>
  <c r="B189" i="5"/>
  <c r="B177" i="5"/>
  <c r="B165" i="5"/>
  <c r="B153" i="5"/>
  <c r="B141" i="5"/>
  <c r="B129" i="5"/>
  <c r="B117" i="5"/>
  <c r="B105" i="5"/>
  <c r="B93" i="5"/>
  <c r="B81" i="5"/>
  <c r="B69" i="5"/>
  <c r="B57" i="5"/>
  <c r="B45" i="5"/>
  <c r="B33" i="5"/>
  <c r="B21" i="5"/>
  <c r="B9" i="5"/>
  <c r="C14" i="6"/>
  <c r="H36" i="6"/>
  <c r="D36" i="6" s="1"/>
  <c r="H26" i="6"/>
  <c r="D26" i="6" s="1"/>
  <c r="H31" i="6"/>
  <c r="D31" i="6" s="1"/>
  <c r="H21" i="6"/>
  <c r="D21" i="6" s="1"/>
  <c r="F35" i="6"/>
  <c r="H35" i="6" s="1"/>
  <c r="D35" i="6" s="1"/>
  <c r="F40" i="6"/>
  <c r="H40" i="6" s="1"/>
  <c r="D40" i="6" s="1"/>
  <c r="F45" i="6"/>
  <c r="F50" i="6"/>
  <c r="H50" i="6" s="1"/>
  <c r="D50" i="6" s="1"/>
  <c r="F30" i="6"/>
  <c r="F66" i="6"/>
  <c r="B69" i="4"/>
  <c r="A50" i="6" s="1"/>
  <c r="H25" i="6"/>
  <c r="D25" i="6" s="1"/>
  <c r="B63" i="4"/>
  <c r="A45" i="6" s="1"/>
  <c r="B51" i="4"/>
  <c r="A35" i="6" s="1"/>
  <c r="H45" i="6"/>
  <c r="D45" i="6" s="1"/>
  <c r="H30" i="6"/>
  <c r="D30" i="6" s="1"/>
  <c r="A25" i="6"/>
  <c r="B39" i="6"/>
  <c r="G39" i="6" s="1"/>
  <c r="B59" i="4"/>
  <c r="A42" i="6" s="1"/>
  <c r="A27" i="6"/>
  <c r="B79" i="4"/>
  <c r="A57" i="6" s="1"/>
  <c r="B75" i="4"/>
  <c r="A54" i="6" s="1"/>
  <c r="B87" i="4"/>
  <c r="A62" i="6" s="1"/>
  <c r="B31" i="4"/>
  <c r="A18" i="6" s="1"/>
  <c r="B43" i="4"/>
  <c r="A28" i="6" s="1"/>
  <c r="B37" i="4"/>
  <c r="A23" i="6" s="1"/>
  <c r="B49" i="4"/>
  <c r="A33" i="6" s="1"/>
  <c r="B89" i="4"/>
  <c r="A63" i="6" s="1"/>
  <c r="B55" i="4"/>
  <c r="A38" i="6" s="1"/>
  <c r="B83" i="4"/>
  <c r="A59" i="6" s="1"/>
  <c r="B85" i="4"/>
  <c r="A60" i="6" s="1"/>
  <c r="B81" i="4"/>
  <c r="A58" i="6" s="1"/>
  <c r="B61" i="4"/>
  <c r="A43" i="6" s="1"/>
  <c r="B77" i="4"/>
  <c r="A55" i="6" s="1"/>
  <c r="B67" i="4"/>
  <c r="A48" i="6" s="1"/>
  <c r="G17" i="6"/>
  <c r="H17" i="6" s="1"/>
  <c r="C17" i="6" s="1"/>
  <c r="B22" i="6"/>
  <c r="F22" i="6"/>
  <c r="C16" i="6"/>
  <c r="D16" i="6"/>
  <c r="K67" i="6"/>
  <c r="B51" i="6"/>
  <c r="G51" i="6" s="1"/>
  <c r="H51" i="6" s="1"/>
  <c r="C46" i="6"/>
  <c r="C41" i="6"/>
  <c r="C26" i="6"/>
  <c r="C31" i="6"/>
  <c r="C36" i="6"/>
  <c r="C21" i="6"/>
  <c r="D20" i="6"/>
  <c r="K66" i="6"/>
  <c r="C50" i="6"/>
  <c r="C20" i="6"/>
  <c r="C25" i="6"/>
  <c r="B35" i="4"/>
  <c r="A22" i="6" s="1"/>
  <c r="C40" i="6"/>
  <c r="C15" i="6"/>
  <c r="C35" i="6"/>
  <c r="B68" i="4"/>
  <c r="A49" i="6" s="1"/>
  <c r="B62" i="4"/>
  <c r="A44" i="6" s="1"/>
  <c r="A24" i="6"/>
  <c r="B50" i="4"/>
  <c r="A34" i="6" s="1"/>
  <c r="B56" i="4"/>
  <c r="A39" i="6" s="1"/>
  <c r="B34" i="6"/>
  <c r="G34" i="6" s="1"/>
  <c r="B49" i="6"/>
  <c r="G49" i="6" s="1"/>
  <c r="G19" i="6"/>
  <c r="H19" i="6" s="1"/>
  <c r="C19" i="6" s="1"/>
  <c r="F24" i="6"/>
  <c r="C12" i="6"/>
  <c r="C10" i="6"/>
  <c r="B71" i="4"/>
  <c r="A52" i="6" s="1"/>
  <c r="B53" i="4"/>
  <c r="A37" i="6" s="1"/>
  <c r="C11" i="6"/>
  <c r="C9" i="6"/>
  <c r="C8" i="6"/>
  <c r="C7" i="6"/>
  <c r="B32" i="4"/>
  <c r="A19" i="6" s="1"/>
  <c r="A16" i="6"/>
  <c r="D67" i="4"/>
  <c r="D31" i="4"/>
  <c r="G74" i="4"/>
  <c r="H6" i="6"/>
  <c r="D6" i="6" s="1"/>
  <c r="G37" i="4"/>
  <c r="G43" i="4"/>
  <c r="G55" i="4"/>
  <c r="G61" i="4"/>
  <c r="G67" i="4"/>
  <c r="G49" i="4"/>
  <c r="B70" i="4"/>
  <c r="A51" i="6" s="1"/>
  <c r="A26" i="6"/>
  <c r="D74" i="4"/>
  <c r="D55" i="4"/>
  <c r="C4" i="6"/>
  <c r="B65" i="4"/>
  <c r="A47" i="6" s="1"/>
  <c r="D49" i="4"/>
  <c r="D43" i="4"/>
  <c r="B33" i="4"/>
  <c r="A20" i="6" s="1"/>
  <c r="D37" i="4"/>
  <c r="G64" i="6"/>
  <c r="B64" i="4"/>
  <c r="A46" i="6" s="1"/>
  <c r="B58" i="4"/>
  <c r="A41" i="6" s="1"/>
  <c r="V44" i="5" l="1"/>
  <c r="AB188" i="5"/>
  <c r="V55" i="5"/>
  <c r="V79" i="5"/>
  <c r="G79" i="5" s="1"/>
  <c r="V143" i="5"/>
  <c r="J143" i="5" s="1"/>
  <c r="AB67" i="5"/>
  <c r="AB116" i="5"/>
  <c r="V155" i="5"/>
  <c r="V216" i="5"/>
  <c r="I216" i="5" s="1"/>
  <c r="V95" i="5"/>
  <c r="V107" i="5"/>
  <c r="R107" i="5" s="1"/>
  <c r="V176" i="5"/>
  <c r="G176" i="5" s="1"/>
  <c r="V163" i="5"/>
  <c r="G163" i="5" s="1"/>
  <c r="AB19" i="5"/>
  <c r="V212" i="5"/>
  <c r="AB151" i="5"/>
  <c r="AB91" i="5"/>
  <c r="V175" i="5"/>
  <c r="G175" i="5" s="1"/>
  <c r="AB43" i="5"/>
  <c r="V139" i="5"/>
  <c r="G139" i="5" s="1"/>
  <c r="AB163" i="5"/>
  <c r="V211" i="5"/>
  <c r="G211" i="5" s="1"/>
  <c r="AB80" i="5"/>
  <c r="E115" i="5"/>
  <c r="I115" i="5"/>
  <c r="R115" i="5"/>
  <c r="F115" i="5"/>
  <c r="J115" i="5"/>
  <c r="AB152" i="5"/>
  <c r="AB32" i="5"/>
  <c r="V152" i="5"/>
  <c r="AB224" i="5"/>
  <c r="AB104" i="5"/>
  <c r="V20" i="5"/>
  <c r="G20" i="5" s="1"/>
  <c r="AB31" i="5"/>
  <c r="AB176" i="5"/>
  <c r="AB139" i="5"/>
  <c r="E200" i="5"/>
  <c r="J200" i="5"/>
  <c r="F200" i="5"/>
  <c r="I200" i="5"/>
  <c r="R200" i="5"/>
  <c r="V56" i="5"/>
  <c r="G56" i="5" s="1"/>
  <c r="AB103" i="5"/>
  <c r="V32" i="5"/>
  <c r="G32" i="5" s="1"/>
  <c r="AB55" i="5"/>
  <c r="AB200" i="5"/>
  <c r="V116" i="5"/>
  <c r="E116" i="5" s="1"/>
  <c r="AB68" i="5"/>
  <c r="V19" i="5"/>
  <c r="G19" i="5" s="1"/>
  <c r="V92" i="5"/>
  <c r="G92" i="5" s="1"/>
  <c r="AB175" i="5"/>
  <c r="V68" i="5"/>
  <c r="G68" i="5" s="1"/>
  <c r="AB127" i="5"/>
  <c r="AB211" i="5"/>
  <c r="G200" i="5"/>
  <c r="V103" i="5"/>
  <c r="V188" i="5"/>
  <c r="G115" i="5"/>
  <c r="AB140" i="5"/>
  <c r="V128" i="5"/>
  <c r="G128" i="5" s="1"/>
  <c r="AB20" i="5"/>
  <c r="V31" i="5"/>
  <c r="G31" i="5" s="1"/>
  <c r="V104" i="5"/>
  <c r="G104" i="5" s="1"/>
  <c r="AB199" i="5"/>
  <c r="V80" i="5"/>
  <c r="AB164" i="5"/>
  <c r="AB212" i="5"/>
  <c r="V91" i="5"/>
  <c r="G91" i="5" s="1"/>
  <c r="V164" i="5"/>
  <c r="G164" i="5" s="1"/>
  <c r="AB92" i="5"/>
  <c r="V67" i="5"/>
  <c r="G67" i="5" s="1"/>
  <c r="V140" i="5"/>
  <c r="G140" i="5" s="1"/>
  <c r="V43" i="5"/>
  <c r="V224" i="5"/>
  <c r="E83" i="5"/>
  <c r="X83" i="5" s="1"/>
  <c r="J83" i="5"/>
  <c r="F83" i="5"/>
  <c r="R83" i="5"/>
  <c r="G83" i="5"/>
  <c r="I83" i="5"/>
  <c r="E72" i="5"/>
  <c r="X72" i="5" s="1"/>
  <c r="R72" i="5"/>
  <c r="F72" i="5"/>
  <c r="J72" i="5"/>
  <c r="I72" i="5"/>
  <c r="G72" i="5"/>
  <c r="E108" i="5"/>
  <c r="X108" i="5" s="1"/>
  <c r="J108" i="5"/>
  <c r="I108" i="5"/>
  <c r="R108" i="5"/>
  <c r="F108" i="5"/>
  <c r="G108" i="5"/>
  <c r="J131" i="5"/>
  <c r="E131" i="5"/>
  <c r="X131" i="5" s="1"/>
  <c r="F131" i="5"/>
  <c r="I131" i="5"/>
  <c r="R131" i="5"/>
  <c r="G131" i="5"/>
  <c r="E144" i="5"/>
  <c r="X144" i="5" s="1"/>
  <c r="F144" i="5"/>
  <c r="R144" i="5"/>
  <c r="I144" i="5"/>
  <c r="J144" i="5"/>
  <c r="G144" i="5"/>
  <c r="R167" i="5"/>
  <c r="J167" i="5"/>
  <c r="E167" i="5"/>
  <c r="X167" i="5" s="1"/>
  <c r="F167" i="5"/>
  <c r="I167" i="5"/>
  <c r="G167" i="5"/>
  <c r="G179" i="5"/>
  <c r="F179" i="5"/>
  <c r="E179" i="5"/>
  <c r="X179" i="5" s="1"/>
  <c r="J179" i="5"/>
  <c r="R179" i="5"/>
  <c r="I179" i="5"/>
  <c r="E47" i="5"/>
  <c r="X47" i="5" s="1"/>
  <c r="F47" i="5"/>
  <c r="I47" i="5"/>
  <c r="R47" i="5"/>
  <c r="J47" i="5"/>
  <c r="G47" i="5"/>
  <c r="R36" i="5"/>
  <c r="E36" i="5"/>
  <c r="X36" i="5" s="1"/>
  <c r="F36" i="5"/>
  <c r="I36" i="5"/>
  <c r="J36" i="5"/>
  <c r="G36" i="5"/>
  <c r="E155" i="5"/>
  <c r="X155" i="5" s="1"/>
  <c r="G155" i="5"/>
  <c r="R155" i="5"/>
  <c r="I155" i="5"/>
  <c r="F155" i="5"/>
  <c r="J155" i="5"/>
  <c r="E216" i="5"/>
  <c r="X216" i="5" s="1"/>
  <c r="J216" i="5"/>
  <c r="F216" i="5"/>
  <c r="R216" i="5"/>
  <c r="G216" i="5"/>
  <c r="AB153" i="5"/>
  <c r="AB142" i="5"/>
  <c r="V218" i="5"/>
  <c r="V207" i="5"/>
  <c r="G207" i="5" s="1"/>
  <c r="V52" i="5"/>
  <c r="AB109" i="5"/>
  <c r="V185" i="5"/>
  <c r="V42" i="5"/>
  <c r="G42" i="5" s="1"/>
  <c r="AB99" i="5"/>
  <c r="AB172" i="5"/>
  <c r="V9" i="5"/>
  <c r="G9" i="5" s="1"/>
  <c r="AB78" i="5"/>
  <c r="E95" i="5"/>
  <c r="X95" i="5" s="1"/>
  <c r="R95" i="5"/>
  <c r="F95" i="5"/>
  <c r="I95" i="5"/>
  <c r="G95" i="5"/>
  <c r="J95" i="5"/>
  <c r="AB10" i="5"/>
  <c r="V177" i="5"/>
  <c r="G177" i="5" s="1"/>
  <c r="AB102" i="5"/>
  <c r="V22" i="5"/>
  <c r="G22" i="5" s="1"/>
  <c r="V166" i="5"/>
  <c r="G166" i="5" s="1"/>
  <c r="V97" i="5"/>
  <c r="G97" i="5" s="1"/>
  <c r="V5" i="5"/>
  <c r="G5" i="5" s="1"/>
  <c r="V75" i="5"/>
  <c r="G75" i="5" s="1"/>
  <c r="V64" i="5"/>
  <c r="G64" i="5" s="1"/>
  <c r="V53" i="5"/>
  <c r="G53" i="5" s="1"/>
  <c r="V54" i="5"/>
  <c r="G54" i="5" s="1"/>
  <c r="AB40" i="5"/>
  <c r="AB101" i="5"/>
  <c r="V165" i="5"/>
  <c r="G165" i="5" s="1"/>
  <c r="E11" i="5"/>
  <c r="X11" i="5" s="1"/>
  <c r="G11" i="5"/>
  <c r="J11" i="5"/>
  <c r="F11" i="5"/>
  <c r="R11" i="5"/>
  <c r="I11" i="5"/>
  <c r="AB208" i="5"/>
  <c r="AB125" i="5"/>
  <c r="V45" i="5"/>
  <c r="G45" i="5" s="1"/>
  <c r="V189" i="5"/>
  <c r="G189" i="5" s="1"/>
  <c r="AB114" i="5"/>
  <c r="V34" i="5"/>
  <c r="G34" i="5" s="1"/>
  <c r="V178" i="5"/>
  <c r="G178" i="5" s="1"/>
  <c r="AB220" i="5"/>
  <c r="AB137" i="5"/>
  <c r="V57" i="5"/>
  <c r="G57" i="5" s="1"/>
  <c r="V201" i="5"/>
  <c r="G201" i="5" s="1"/>
  <c r="AB126" i="5"/>
  <c r="V46" i="5"/>
  <c r="G46" i="5" s="1"/>
  <c r="V190" i="5"/>
  <c r="G190" i="5" s="1"/>
  <c r="E119" i="5"/>
  <c r="X119" i="5" s="1"/>
  <c r="J119" i="5"/>
  <c r="G119" i="5"/>
  <c r="F119" i="5"/>
  <c r="I119" i="5"/>
  <c r="R119" i="5"/>
  <c r="E44" i="5"/>
  <c r="G44" i="5"/>
  <c r="R44" i="5"/>
  <c r="F44" i="5"/>
  <c r="I44" i="5"/>
  <c r="J44" i="5"/>
  <c r="AB9" i="5"/>
  <c r="AB8" i="5"/>
  <c r="V63" i="5"/>
  <c r="G63" i="5" s="1"/>
  <c r="AB177" i="5"/>
  <c r="AB22" i="5"/>
  <c r="AB11" i="5"/>
  <c r="V6" i="5"/>
  <c r="G6" i="5" s="1"/>
  <c r="AB6" i="5"/>
  <c r="V209" i="5"/>
  <c r="AB45" i="5"/>
  <c r="AB34" i="5"/>
  <c r="AB178" i="5"/>
  <c r="AB23" i="5"/>
  <c r="V99" i="5"/>
  <c r="G99" i="5" s="1"/>
  <c r="V88" i="5"/>
  <c r="G88" i="5" s="1"/>
  <c r="AB145" i="5"/>
  <c r="V221" i="5"/>
  <c r="AB146" i="5"/>
  <c r="V222" i="5"/>
  <c r="G222" i="5" s="1"/>
  <c r="AB135" i="5"/>
  <c r="AB201" i="5"/>
  <c r="AB190" i="5"/>
  <c r="AB179" i="5"/>
  <c r="AB24" i="5"/>
  <c r="V24" i="5"/>
  <c r="AB13" i="5"/>
  <c r="AB157" i="5"/>
  <c r="V90" i="5"/>
  <c r="G90" i="5" s="1"/>
  <c r="AB147" i="5"/>
  <c r="AB213" i="5"/>
  <c r="AB88" i="5"/>
  <c r="F69" i="6"/>
  <c r="C69" i="6" s="1"/>
  <c r="AB149" i="5"/>
  <c r="V69" i="5"/>
  <c r="G69" i="5" s="1"/>
  <c r="V213" i="5"/>
  <c r="G213" i="5" s="1"/>
  <c r="AB138" i="5"/>
  <c r="V58" i="5"/>
  <c r="G58" i="5" s="1"/>
  <c r="V202" i="5"/>
  <c r="G202" i="5" s="1"/>
  <c r="G116" i="5"/>
  <c r="I116" i="5"/>
  <c r="J116" i="5"/>
  <c r="E151" i="5"/>
  <c r="J151" i="5"/>
  <c r="I151" i="5"/>
  <c r="F151" i="5"/>
  <c r="R151" i="5"/>
  <c r="V98" i="5"/>
  <c r="V76" i="5"/>
  <c r="G76" i="5" s="1"/>
  <c r="AB113" i="5"/>
  <c r="V12" i="5"/>
  <c r="AB12" i="5"/>
  <c r="AB64" i="5"/>
  <c r="AB57" i="5"/>
  <c r="AB46" i="5"/>
  <c r="AB35" i="5"/>
  <c r="AB168" i="5"/>
  <c r="V168" i="5"/>
  <c r="AB14" i="5"/>
  <c r="V145" i="5"/>
  <c r="G145" i="5" s="1"/>
  <c r="AB202" i="5"/>
  <c r="AB47" i="5"/>
  <c r="V123" i="5"/>
  <c r="G123" i="5" s="1"/>
  <c r="V112" i="5"/>
  <c r="G112" i="5" s="1"/>
  <c r="AB169" i="5"/>
  <c r="V102" i="5"/>
  <c r="AB17" i="5"/>
  <c r="AB161" i="5"/>
  <c r="V81" i="5"/>
  <c r="G81" i="5" s="1"/>
  <c r="V8" i="5"/>
  <c r="G8" i="5" s="1"/>
  <c r="AB150" i="5"/>
  <c r="V70" i="5"/>
  <c r="G70" i="5" s="1"/>
  <c r="V214" i="5"/>
  <c r="G214" i="5" s="1"/>
  <c r="E188" i="5"/>
  <c r="G188" i="5"/>
  <c r="F188" i="5"/>
  <c r="R188" i="5"/>
  <c r="I188" i="5"/>
  <c r="J188" i="5"/>
  <c r="E55" i="5"/>
  <c r="J55" i="5"/>
  <c r="G55" i="5"/>
  <c r="F55" i="5"/>
  <c r="I55" i="5"/>
  <c r="R55" i="5"/>
  <c r="AB112" i="5"/>
  <c r="AB29" i="5"/>
  <c r="AB173" i="5"/>
  <c r="V93" i="5"/>
  <c r="G93" i="5" s="1"/>
  <c r="AB18" i="5"/>
  <c r="AB162" i="5"/>
  <c r="V82" i="5"/>
  <c r="G82" i="5" s="1"/>
  <c r="AB124" i="5"/>
  <c r="AB41" i="5"/>
  <c r="AB185" i="5"/>
  <c r="V105" i="5"/>
  <c r="G105" i="5" s="1"/>
  <c r="AB30" i="5"/>
  <c r="AB174" i="5"/>
  <c r="V94" i="5"/>
  <c r="G94" i="5" s="1"/>
  <c r="J127" i="5"/>
  <c r="E127" i="5"/>
  <c r="F127" i="5"/>
  <c r="I127" i="5"/>
  <c r="G127" i="5"/>
  <c r="R127" i="5"/>
  <c r="E187" i="5"/>
  <c r="R187" i="5"/>
  <c r="F187" i="5"/>
  <c r="J187" i="5"/>
  <c r="I187" i="5"/>
  <c r="V85" i="5"/>
  <c r="G85" i="5" s="1"/>
  <c r="V74" i="5"/>
  <c r="G74" i="5" s="1"/>
  <c r="AB131" i="5"/>
  <c r="V120" i="5"/>
  <c r="AB120" i="5"/>
  <c r="V196" i="5"/>
  <c r="V41" i="5"/>
  <c r="G41" i="5" s="1"/>
  <c r="AB110" i="5"/>
  <c r="V186" i="5"/>
  <c r="G186" i="5" s="1"/>
  <c r="AB28" i="5"/>
  <c r="AB89" i="5"/>
  <c r="V153" i="5"/>
  <c r="G153" i="5" s="1"/>
  <c r="AB222" i="5"/>
  <c r="V142" i="5"/>
  <c r="G142" i="5" s="1"/>
  <c r="E180" i="5"/>
  <c r="X180" i="5" s="1"/>
  <c r="J180" i="5"/>
  <c r="F180" i="5"/>
  <c r="I180" i="5"/>
  <c r="R180" i="5"/>
  <c r="AB165" i="5"/>
  <c r="V86" i="5"/>
  <c r="G86" i="5" s="1"/>
  <c r="V219" i="5"/>
  <c r="G219" i="5" s="1"/>
  <c r="V208" i="5"/>
  <c r="V197" i="5"/>
  <c r="G197" i="5" s="1"/>
  <c r="AB111" i="5"/>
  <c r="V10" i="5"/>
  <c r="G10" i="5" s="1"/>
  <c r="V109" i="5"/>
  <c r="G109" i="5" s="1"/>
  <c r="AB155" i="5"/>
  <c r="V220" i="5"/>
  <c r="G220" i="5" s="1"/>
  <c r="V65" i="5"/>
  <c r="G65" i="5" s="1"/>
  <c r="V66" i="5"/>
  <c r="G66" i="5" s="1"/>
  <c r="AB123" i="5"/>
  <c r="AB196" i="5"/>
  <c r="AB189" i="5"/>
  <c r="AB53" i="5"/>
  <c r="AB197" i="5"/>
  <c r="V117" i="5"/>
  <c r="AB42" i="5"/>
  <c r="AB186" i="5"/>
  <c r="V106" i="5"/>
  <c r="G106" i="5" s="1"/>
  <c r="V192" i="5"/>
  <c r="AB192" i="5"/>
  <c r="AB171" i="5"/>
  <c r="V158" i="5"/>
  <c r="G158" i="5" s="1"/>
  <c r="V125" i="5"/>
  <c r="G125" i="5" s="1"/>
  <c r="AB39" i="5"/>
  <c r="AB105" i="5"/>
  <c r="V148" i="5"/>
  <c r="V23" i="5"/>
  <c r="V35" i="5"/>
  <c r="E199" i="5"/>
  <c r="R199" i="5"/>
  <c r="J199" i="5"/>
  <c r="I199" i="5"/>
  <c r="F199" i="5"/>
  <c r="G199" i="5"/>
  <c r="E223" i="5"/>
  <c r="J223" i="5"/>
  <c r="R223" i="5"/>
  <c r="F223" i="5"/>
  <c r="I223" i="5"/>
  <c r="G223" i="5"/>
  <c r="AB21" i="5"/>
  <c r="AB154" i="5"/>
  <c r="AB143" i="5"/>
  <c r="V132" i="5"/>
  <c r="AB132" i="5"/>
  <c r="AB121" i="5"/>
  <c r="AB122" i="5"/>
  <c r="V198" i="5"/>
  <c r="G198" i="5" s="1"/>
  <c r="AB184" i="5"/>
  <c r="V21" i="5"/>
  <c r="G21" i="5" s="1"/>
  <c r="AB90" i="5"/>
  <c r="V154" i="5"/>
  <c r="G154" i="5" s="1"/>
  <c r="AB33" i="5"/>
  <c r="AB166" i="5"/>
  <c r="V87" i="5"/>
  <c r="G87" i="5" s="1"/>
  <c r="AB144" i="5"/>
  <c r="AB133" i="5"/>
  <c r="AB134" i="5"/>
  <c r="V210" i="5"/>
  <c r="G210" i="5" s="1"/>
  <c r="AB52" i="5"/>
  <c r="V33" i="5"/>
  <c r="V121" i="5"/>
  <c r="G121" i="5" s="1"/>
  <c r="V110" i="5"/>
  <c r="G110" i="5" s="1"/>
  <c r="AB167" i="5"/>
  <c r="V156" i="5"/>
  <c r="AB156" i="5"/>
  <c r="AB5" i="5"/>
  <c r="V77" i="5"/>
  <c r="G77" i="5" s="1"/>
  <c r="V78" i="5"/>
  <c r="G78" i="5" s="1"/>
  <c r="V133" i="5"/>
  <c r="V122" i="5"/>
  <c r="G122" i="5" s="1"/>
  <c r="V111" i="5"/>
  <c r="G111" i="5" s="1"/>
  <c r="V100" i="5"/>
  <c r="G100" i="5" s="1"/>
  <c r="V89" i="5"/>
  <c r="G89" i="5" s="1"/>
  <c r="AB158" i="5"/>
  <c r="V7" i="5"/>
  <c r="G7" i="5" s="1"/>
  <c r="AB7" i="5"/>
  <c r="AB76" i="5"/>
  <c r="AB69" i="5"/>
  <c r="AB58" i="5"/>
  <c r="V134" i="5"/>
  <c r="G134" i="5" s="1"/>
  <c r="AB191" i="5"/>
  <c r="V191" i="5"/>
  <c r="AB36" i="5"/>
  <c r="AB180" i="5"/>
  <c r="AB25" i="5"/>
  <c r="V101" i="5"/>
  <c r="G101" i="5" s="1"/>
  <c r="AB26" i="5"/>
  <c r="AB170" i="5"/>
  <c r="AB15" i="5"/>
  <c r="AB159" i="5"/>
  <c r="AB81" i="5"/>
  <c r="V13" i="5"/>
  <c r="G13" i="5" s="1"/>
  <c r="V157" i="5"/>
  <c r="G157" i="5" s="1"/>
  <c r="AB70" i="5"/>
  <c r="AB214" i="5"/>
  <c r="V146" i="5"/>
  <c r="AB59" i="5"/>
  <c r="V203" i="5"/>
  <c r="AB203" i="5"/>
  <c r="V135" i="5"/>
  <c r="G135" i="5" s="1"/>
  <c r="V48" i="5"/>
  <c r="AB48" i="5"/>
  <c r="V124" i="5"/>
  <c r="G124" i="5" s="1"/>
  <c r="AB37" i="5"/>
  <c r="AB181" i="5"/>
  <c r="V113" i="5"/>
  <c r="G113" i="5" s="1"/>
  <c r="AB38" i="5"/>
  <c r="AB182" i="5"/>
  <c r="V114" i="5"/>
  <c r="G114" i="5" s="1"/>
  <c r="AB27" i="5"/>
  <c r="AB100" i="5"/>
  <c r="AB93" i="5"/>
  <c r="V25" i="5"/>
  <c r="G25" i="5" s="1"/>
  <c r="V169" i="5"/>
  <c r="G169" i="5" s="1"/>
  <c r="AB82" i="5"/>
  <c r="V14" i="5"/>
  <c r="G14" i="5" s="1"/>
  <c r="AB71" i="5"/>
  <c r="V215" i="5"/>
  <c r="AB215" i="5"/>
  <c r="V147" i="5"/>
  <c r="G147" i="5" s="1"/>
  <c r="V60" i="5"/>
  <c r="AB60" i="5"/>
  <c r="V204" i="5"/>
  <c r="AB204" i="5"/>
  <c r="V136" i="5"/>
  <c r="G136" i="5" s="1"/>
  <c r="AB49" i="5"/>
  <c r="AB193" i="5"/>
  <c r="AB50" i="5"/>
  <c r="AB194" i="5"/>
  <c r="V126" i="5"/>
  <c r="G126" i="5" s="1"/>
  <c r="AB183" i="5"/>
  <c r="V37" i="5"/>
  <c r="V181" i="5"/>
  <c r="G181" i="5" s="1"/>
  <c r="AB94" i="5"/>
  <c r="V26" i="5"/>
  <c r="V170" i="5"/>
  <c r="AB83" i="5"/>
  <c r="V15" i="5"/>
  <c r="G15" i="5" s="1"/>
  <c r="V159" i="5"/>
  <c r="G159" i="5" s="1"/>
  <c r="AB72" i="5"/>
  <c r="AB216" i="5"/>
  <c r="AB61" i="5"/>
  <c r="AB205" i="5"/>
  <c r="V137" i="5"/>
  <c r="G137" i="5" s="1"/>
  <c r="AB62" i="5"/>
  <c r="AB206" i="5"/>
  <c r="V138" i="5"/>
  <c r="G138" i="5" s="1"/>
  <c r="AB51" i="5"/>
  <c r="AB195" i="5"/>
  <c r="AB117" i="5"/>
  <c r="V49" i="5"/>
  <c r="G49" i="5" s="1"/>
  <c r="V193" i="5"/>
  <c r="G193" i="5" s="1"/>
  <c r="AB106" i="5"/>
  <c r="V38" i="5"/>
  <c r="G38" i="5" s="1"/>
  <c r="V182" i="5"/>
  <c r="AB95" i="5"/>
  <c r="V27" i="5"/>
  <c r="G27" i="5" s="1"/>
  <c r="V171" i="5"/>
  <c r="G171" i="5" s="1"/>
  <c r="V84" i="5"/>
  <c r="AB84" i="5"/>
  <c r="V16" i="5"/>
  <c r="G16" i="5" s="1"/>
  <c r="V160" i="5"/>
  <c r="G160" i="5"/>
  <c r="AB73" i="5"/>
  <c r="AB217" i="5"/>
  <c r="V149" i="5"/>
  <c r="AB74" i="5"/>
  <c r="AB218" i="5"/>
  <c r="V150" i="5"/>
  <c r="G150" i="5" s="1"/>
  <c r="AB63" i="5"/>
  <c r="AB207" i="5"/>
  <c r="AB136" i="5"/>
  <c r="AB129" i="5"/>
  <c r="V61" i="5"/>
  <c r="G61" i="5" s="1"/>
  <c r="V205" i="5"/>
  <c r="AB118" i="5"/>
  <c r="V50" i="5"/>
  <c r="G50" i="5" s="1"/>
  <c r="V194" i="5"/>
  <c r="AB107" i="5"/>
  <c r="V39" i="5"/>
  <c r="G39" i="5" s="1"/>
  <c r="V183" i="5"/>
  <c r="G183" i="5" s="1"/>
  <c r="V96" i="5"/>
  <c r="AB96" i="5"/>
  <c r="V28" i="5"/>
  <c r="G28" i="5" s="1"/>
  <c r="V172" i="5"/>
  <c r="AB85" i="5"/>
  <c r="V17" i="5"/>
  <c r="G17" i="5" s="1"/>
  <c r="V161" i="5"/>
  <c r="G161" i="5"/>
  <c r="AB86" i="5"/>
  <c r="V18" i="5"/>
  <c r="V162" i="5"/>
  <c r="G162" i="5" s="1"/>
  <c r="AB75" i="5"/>
  <c r="AB219" i="5"/>
  <c r="AB148" i="5"/>
  <c r="AB65" i="5"/>
  <c r="AB209" i="5"/>
  <c r="V129" i="5"/>
  <c r="G129" i="5" s="1"/>
  <c r="AB54" i="5"/>
  <c r="AB198" i="5"/>
  <c r="V118" i="5"/>
  <c r="G118" i="5" s="1"/>
  <c r="AB141" i="5"/>
  <c r="V73" i="5"/>
  <c r="G73" i="5" s="1"/>
  <c r="V217" i="5"/>
  <c r="G217" i="5" s="1"/>
  <c r="AB130" i="5"/>
  <c r="V62" i="5"/>
  <c r="G62" i="5" s="1"/>
  <c r="V206" i="5"/>
  <c r="G206" i="5" s="1"/>
  <c r="AB119" i="5"/>
  <c r="V51" i="5"/>
  <c r="G51" i="5" s="1"/>
  <c r="V195" i="5"/>
  <c r="AB108" i="5"/>
  <c r="V40" i="5"/>
  <c r="G40" i="5" s="1"/>
  <c r="V184" i="5"/>
  <c r="AB97" i="5"/>
  <c r="V29" i="5"/>
  <c r="V173" i="5"/>
  <c r="G173" i="5" s="1"/>
  <c r="AB98" i="5"/>
  <c r="V30" i="5"/>
  <c r="G30" i="5" s="1"/>
  <c r="V174" i="5"/>
  <c r="G174" i="5" s="1"/>
  <c r="AB87" i="5"/>
  <c r="AB16" i="5"/>
  <c r="AB160" i="5"/>
  <c r="AB77" i="5"/>
  <c r="AB221" i="5"/>
  <c r="V141" i="5"/>
  <c r="G141" i="5" s="1"/>
  <c r="AB66" i="5"/>
  <c r="AB210" i="5"/>
  <c r="V130" i="5"/>
  <c r="V59" i="5"/>
  <c r="V71" i="5"/>
  <c r="G180" i="5"/>
  <c r="C30" i="6"/>
  <c r="C45" i="6"/>
  <c r="B27" i="6"/>
  <c r="G27" i="6" s="1"/>
  <c r="B52" i="6"/>
  <c r="G52" i="6" s="1"/>
  <c r="B37" i="6"/>
  <c r="G37" i="6" s="1"/>
  <c r="G22" i="6"/>
  <c r="H22" i="6" s="1"/>
  <c r="K68" i="6" s="1"/>
  <c r="B42" i="6"/>
  <c r="G42" i="6" s="1"/>
  <c r="B47" i="6"/>
  <c r="G47" i="6" s="1"/>
  <c r="F27" i="6"/>
  <c r="D17" i="6"/>
  <c r="B32" i="6"/>
  <c r="G32" i="6" s="1"/>
  <c r="D51" i="6"/>
  <c r="C51" i="6"/>
  <c r="F34" i="6"/>
  <c r="H34" i="6" s="1"/>
  <c r="F44" i="6"/>
  <c r="H44" i="6" s="1"/>
  <c r="F39" i="6"/>
  <c r="H39" i="6" s="1"/>
  <c r="H24" i="6"/>
  <c r="F65" i="6"/>
  <c r="F49" i="6"/>
  <c r="H49" i="6" s="1"/>
  <c r="F29" i="6"/>
  <c r="H29" i="6" s="1"/>
  <c r="D19" i="6"/>
  <c r="K65" i="6"/>
  <c r="C6" i="6"/>
  <c r="H64" i="6"/>
  <c r="B64" i="6"/>
  <c r="S144" i="5"/>
  <c r="S119" i="5"/>
  <c r="S108" i="5"/>
  <c r="S167" i="5"/>
  <c r="S95" i="5"/>
  <c r="S83" i="5"/>
  <c r="S72" i="5"/>
  <c r="S179" i="5"/>
  <c r="S155" i="5"/>
  <c r="S11" i="5"/>
  <c r="S131" i="5"/>
  <c r="S36" i="5"/>
  <c r="S47" i="5"/>
  <c r="S216" i="5"/>
  <c r="S200" i="5"/>
  <c r="S115" i="5"/>
  <c r="R116" i="5" l="1"/>
  <c r="F116" i="5"/>
  <c r="R79" i="5"/>
  <c r="I79" i="5"/>
  <c r="E143" i="5"/>
  <c r="J79" i="5"/>
  <c r="F79" i="5"/>
  <c r="F107" i="5"/>
  <c r="G107" i="5"/>
  <c r="I107" i="5"/>
  <c r="E79" i="5"/>
  <c r="J107" i="5"/>
  <c r="E107" i="5"/>
  <c r="F143" i="5"/>
  <c r="I143" i="5"/>
  <c r="G143" i="5"/>
  <c r="R143" i="5"/>
  <c r="G66" i="6"/>
  <c r="H66" i="6" s="1"/>
  <c r="D66" i="6" s="1"/>
  <c r="E164" i="5"/>
  <c r="J164" i="5"/>
  <c r="R164" i="5"/>
  <c r="F164" i="5"/>
  <c r="I164" i="5"/>
  <c r="E68" i="5"/>
  <c r="F68" i="5"/>
  <c r="I68" i="5"/>
  <c r="R68" i="5"/>
  <c r="J68" i="5"/>
  <c r="E32" i="5"/>
  <c r="J32" i="5"/>
  <c r="F32" i="5"/>
  <c r="I32" i="5"/>
  <c r="R32" i="5"/>
  <c r="E175" i="5"/>
  <c r="R175" i="5"/>
  <c r="F175" i="5"/>
  <c r="J175" i="5"/>
  <c r="I175" i="5"/>
  <c r="E91" i="5"/>
  <c r="F91" i="5"/>
  <c r="R91" i="5"/>
  <c r="J91" i="5"/>
  <c r="I91" i="5"/>
  <c r="E128" i="5"/>
  <c r="J128" i="5"/>
  <c r="F128" i="5"/>
  <c r="I128" i="5"/>
  <c r="R128" i="5"/>
  <c r="E20" i="5"/>
  <c r="I20" i="5"/>
  <c r="J20" i="5"/>
  <c r="F20" i="5"/>
  <c r="R20" i="5"/>
  <c r="E92" i="5"/>
  <c r="R92" i="5"/>
  <c r="I92" i="5"/>
  <c r="J92" i="5"/>
  <c r="F92" i="5"/>
  <c r="E56" i="5"/>
  <c r="I56" i="5"/>
  <c r="R56" i="5"/>
  <c r="J56" i="5"/>
  <c r="F56" i="5"/>
  <c r="X115" i="5"/>
  <c r="E212" i="5"/>
  <c r="J212" i="5"/>
  <c r="I212" i="5"/>
  <c r="F212" i="5"/>
  <c r="R212" i="5"/>
  <c r="G212" i="5"/>
  <c r="E224" i="5"/>
  <c r="I224" i="5"/>
  <c r="J224" i="5"/>
  <c r="F224" i="5"/>
  <c r="R224" i="5"/>
  <c r="G224" i="5"/>
  <c r="E43" i="5"/>
  <c r="F43" i="5"/>
  <c r="I43" i="5"/>
  <c r="R43" i="5"/>
  <c r="G43" i="5"/>
  <c r="J43" i="5"/>
  <c r="E80" i="5"/>
  <c r="J80" i="5"/>
  <c r="F80" i="5"/>
  <c r="R80" i="5"/>
  <c r="I80" i="5"/>
  <c r="G80" i="5"/>
  <c r="E19" i="5"/>
  <c r="I19" i="5"/>
  <c r="R19" i="5"/>
  <c r="J19" i="5"/>
  <c r="F19" i="5"/>
  <c r="E103" i="5"/>
  <c r="F103" i="5"/>
  <c r="I103" i="5"/>
  <c r="J103" i="5"/>
  <c r="R103" i="5"/>
  <c r="E211" i="5"/>
  <c r="F211" i="5"/>
  <c r="J211" i="5"/>
  <c r="R211" i="5"/>
  <c r="I211" i="5"/>
  <c r="E140" i="5"/>
  <c r="I140" i="5"/>
  <c r="R140" i="5"/>
  <c r="F140" i="5"/>
  <c r="J140" i="5"/>
  <c r="G103" i="5"/>
  <c r="E163" i="5"/>
  <c r="I163" i="5"/>
  <c r="F163" i="5"/>
  <c r="J163" i="5"/>
  <c r="R163" i="5"/>
  <c r="E104" i="5"/>
  <c r="J104" i="5"/>
  <c r="R104" i="5"/>
  <c r="F104" i="5"/>
  <c r="I104" i="5"/>
  <c r="E152" i="5"/>
  <c r="R152" i="5"/>
  <c r="I152" i="5"/>
  <c r="J152" i="5"/>
  <c r="F152" i="5"/>
  <c r="G152" i="5"/>
  <c r="E67" i="5"/>
  <c r="F67" i="5"/>
  <c r="R67" i="5"/>
  <c r="J67" i="5"/>
  <c r="I67" i="5"/>
  <c r="X200" i="5"/>
  <c r="E139" i="5"/>
  <c r="R139" i="5"/>
  <c r="J139" i="5"/>
  <c r="I139" i="5"/>
  <c r="F139" i="5"/>
  <c r="E176" i="5"/>
  <c r="J176" i="5"/>
  <c r="R176" i="5"/>
  <c r="F176" i="5"/>
  <c r="I176" i="5"/>
  <c r="E31" i="5"/>
  <c r="I31" i="5"/>
  <c r="F31" i="5"/>
  <c r="R31" i="5"/>
  <c r="J31" i="5"/>
  <c r="E102" i="5"/>
  <c r="R102" i="5"/>
  <c r="J102" i="5"/>
  <c r="I102" i="5"/>
  <c r="F102" i="5"/>
  <c r="J59" i="5"/>
  <c r="E59" i="5"/>
  <c r="G59" i="5"/>
  <c r="I59" i="5"/>
  <c r="F59" i="5"/>
  <c r="R59" i="5"/>
  <c r="J29" i="5"/>
  <c r="F29" i="5"/>
  <c r="I29" i="5"/>
  <c r="E29" i="5"/>
  <c r="R29" i="5"/>
  <c r="E195" i="5"/>
  <c r="R195" i="5"/>
  <c r="I195" i="5"/>
  <c r="J195" i="5"/>
  <c r="F195" i="5"/>
  <c r="I18" i="5"/>
  <c r="E18" i="5"/>
  <c r="F18" i="5"/>
  <c r="J18" i="5"/>
  <c r="R18" i="5"/>
  <c r="E172" i="5"/>
  <c r="J172" i="5"/>
  <c r="F172" i="5"/>
  <c r="I172" i="5"/>
  <c r="R172" i="5"/>
  <c r="E205" i="5"/>
  <c r="J205" i="5"/>
  <c r="I205" i="5"/>
  <c r="F205" i="5"/>
  <c r="R205" i="5"/>
  <c r="E149" i="5"/>
  <c r="I149" i="5"/>
  <c r="R149" i="5"/>
  <c r="F149" i="5"/>
  <c r="J149" i="5"/>
  <c r="E38" i="5"/>
  <c r="I38" i="5"/>
  <c r="R38" i="5"/>
  <c r="F38" i="5"/>
  <c r="J38" i="5"/>
  <c r="E170" i="5"/>
  <c r="F170" i="5"/>
  <c r="R170" i="5"/>
  <c r="I170" i="5"/>
  <c r="J170" i="5"/>
  <c r="G60" i="5"/>
  <c r="E60" i="5"/>
  <c r="R60" i="5"/>
  <c r="F60" i="5"/>
  <c r="I60" i="5"/>
  <c r="J60" i="5"/>
  <c r="E146" i="5"/>
  <c r="F146" i="5"/>
  <c r="R146" i="5"/>
  <c r="J146" i="5"/>
  <c r="I146" i="5"/>
  <c r="E117" i="5"/>
  <c r="J117" i="5"/>
  <c r="R117" i="5"/>
  <c r="F117" i="5"/>
  <c r="I117" i="5"/>
  <c r="E94" i="5"/>
  <c r="R94" i="5"/>
  <c r="I94" i="5"/>
  <c r="F94" i="5"/>
  <c r="J94" i="5"/>
  <c r="E145" i="5"/>
  <c r="J145" i="5"/>
  <c r="I145" i="5"/>
  <c r="R145" i="5"/>
  <c r="F145" i="5"/>
  <c r="X151" i="5"/>
  <c r="E52" i="5"/>
  <c r="F52" i="5"/>
  <c r="I52" i="5"/>
  <c r="R52" i="5"/>
  <c r="J52" i="5"/>
  <c r="E33" i="5"/>
  <c r="I33" i="5"/>
  <c r="F33" i="5"/>
  <c r="R33" i="5"/>
  <c r="J33" i="5"/>
  <c r="G84" i="5"/>
  <c r="E84" i="5"/>
  <c r="J84" i="5"/>
  <c r="F84" i="5"/>
  <c r="R84" i="5"/>
  <c r="I84" i="5"/>
  <c r="E26" i="5"/>
  <c r="I26" i="5"/>
  <c r="R26" i="5"/>
  <c r="F26" i="5"/>
  <c r="J26" i="5"/>
  <c r="G48" i="5"/>
  <c r="R48" i="5"/>
  <c r="E48" i="5"/>
  <c r="I48" i="5"/>
  <c r="F48" i="5"/>
  <c r="J48" i="5"/>
  <c r="G146" i="5"/>
  <c r="R89" i="5"/>
  <c r="E89" i="5"/>
  <c r="J89" i="5"/>
  <c r="F89" i="5"/>
  <c r="I89" i="5"/>
  <c r="F77" i="5"/>
  <c r="R77" i="5"/>
  <c r="I77" i="5"/>
  <c r="E77" i="5"/>
  <c r="J77" i="5"/>
  <c r="G192" i="5"/>
  <c r="E192" i="5"/>
  <c r="J192" i="5"/>
  <c r="F192" i="5"/>
  <c r="R192" i="5"/>
  <c r="I192" i="5"/>
  <c r="J219" i="5"/>
  <c r="E219" i="5"/>
  <c r="I219" i="5"/>
  <c r="R219" i="5"/>
  <c r="F219" i="5"/>
  <c r="G120" i="5"/>
  <c r="E120" i="5"/>
  <c r="J120" i="5"/>
  <c r="R120" i="5"/>
  <c r="I120" i="5"/>
  <c r="F120" i="5"/>
  <c r="E81" i="5"/>
  <c r="F81" i="5"/>
  <c r="R81" i="5"/>
  <c r="I81" i="5"/>
  <c r="J81" i="5"/>
  <c r="F221" i="5"/>
  <c r="E221" i="5"/>
  <c r="R221" i="5"/>
  <c r="J221" i="5"/>
  <c r="I221" i="5"/>
  <c r="E201" i="5"/>
  <c r="J201" i="5"/>
  <c r="I201" i="5"/>
  <c r="F201" i="5"/>
  <c r="R201" i="5"/>
  <c r="E178" i="5"/>
  <c r="F178" i="5"/>
  <c r="R178" i="5"/>
  <c r="J178" i="5"/>
  <c r="I178" i="5"/>
  <c r="E165" i="5"/>
  <c r="J165" i="5"/>
  <c r="I165" i="5"/>
  <c r="F165" i="5"/>
  <c r="R165" i="5"/>
  <c r="E64" i="5"/>
  <c r="R64" i="5"/>
  <c r="I64" i="5"/>
  <c r="J64" i="5"/>
  <c r="F64" i="5"/>
  <c r="E22" i="5"/>
  <c r="R22" i="5"/>
  <c r="J22" i="5"/>
  <c r="F22" i="5"/>
  <c r="I22" i="5"/>
  <c r="E130" i="5"/>
  <c r="R130" i="5"/>
  <c r="J130" i="5"/>
  <c r="F130" i="5"/>
  <c r="I130" i="5"/>
  <c r="E51" i="5"/>
  <c r="R51" i="5"/>
  <c r="J51" i="5"/>
  <c r="I51" i="5"/>
  <c r="F51" i="5"/>
  <c r="E217" i="5"/>
  <c r="R217" i="5"/>
  <c r="I217" i="5"/>
  <c r="J217" i="5"/>
  <c r="F217" i="5"/>
  <c r="E28" i="5"/>
  <c r="R28" i="5"/>
  <c r="I28" i="5"/>
  <c r="F28" i="5"/>
  <c r="J28" i="5"/>
  <c r="R61" i="5"/>
  <c r="E61" i="5"/>
  <c r="I61" i="5"/>
  <c r="F61" i="5"/>
  <c r="J61" i="5"/>
  <c r="G26" i="5"/>
  <c r="J113" i="5"/>
  <c r="F113" i="5"/>
  <c r="I113" i="5"/>
  <c r="E113" i="5"/>
  <c r="R113" i="5"/>
  <c r="G65" i="6"/>
  <c r="H65" i="6" s="1"/>
  <c r="E87" i="5"/>
  <c r="I87" i="5"/>
  <c r="F87" i="5"/>
  <c r="R87" i="5"/>
  <c r="J87" i="5"/>
  <c r="E109" i="5"/>
  <c r="F109" i="5"/>
  <c r="J109" i="5"/>
  <c r="I109" i="5"/>
  <c r="R109" i="5"/>
  <c r="E86" i="5"/>
  <c r="R86" i="5"/>
  <c r="F86" i="5"/>
  <c r="J86" i="5"/>
  <c r="I86" i="5"/>
  <c r="E142" i="5"/>
  <c r="I142" i="5"/>
  <c r="F142" i="5"/>
  <c r="R142" i="5"/>
  <c r="J142" i="5"/>
  <c r="X188" i="5"/>
  <c r="E112" i="5"/>
  <c r="R112" i="5"/>
  <c r="F112" i="5"/>
  <c r="I112" i="5"/>
  <c r="J112" i="5"/>
  <c r="G221" i="5"/>
  <c r="J6" i="5"/>
  <c r="E6" i="5"/>
  <c r="R6" i="5"/>
  <c r="F6" i="5"/>
  <c r="I6" i="5"/>
  <c r="E194" i="5"/>
  <c r="I194" i="5"/>
  <c r="J194" i="5"/>
  <c r="R194" i="5"/>
  <c r="F194" i="5"/>
  <c r="F137" i="5"/>
  <c r="J137" i="5"/>
  <c r="E137" i="5"/>
  <c r="I137" i="5"/>
  <c r="R137" i="5"/>
  <c r="E126" i="5"/>
  <c r="I126" i="5"/>
  <c r="F126" i="5"/>
  <c r="R126" i="5"/>
  <c r="J126" i="5"/>
  <c r="E147" i="5"/>
  <c r="J147" i="5"/>
  <c r="R147" i="5"/>
  <c r="F147" i="5"/>
  <c r="I147" i="5"/>
  <c r="F191" i="5"/>
  <c r="E191" i="5"/>
  <c r="G191" i="5"/>
  <c r="I191" i="5"/>
  <c r="J191" i="5"/>
  <c r="R191" i="5"/>
  <c r="E100" i="5"/>
  <c r="J100" i="5"/>
  <c r="F100" i="5"/>
  <c r="R100" i="5"/>
  <c r="I100" i="5"/>
  <c r="G68" i="6"/>
  <c r="E210" i="5"/>
  <c r="F210" i="5"/>
  <c r="R210" i="5"/>
  <c r="I210" i="5"/>
  <c r="J210" i="5"/>
  <c r="E21" i="5"/>
  <c r="J21" i="5"/>
  <c r="R21" i="5"/>
  <c r="I21" i="5"/>
  <c r="F21" i="5"/>
  <c r="E186" i="5"/>
  <c r="F186" i="5"/>
  <c r="I186" i="5"/>
  <c r="R186" i="5"/>
  <c r="J186" i="5"/>
  <c r="X187" i="5"/>
  <c r="E93" i="5"/>
  <c r="I93" i="5"/>
  <c r="R93" i="5"/>
  <c r="F93" i="5"/>
  <c r="J93" i="5"/>
  <c r="E57" i="5"/>
  <c r="I57" i="5"/>
  <c r="F57" i="5"/>
  <c r="J57" i="5"/>
  <c r="R57" i="5"/>
  <c r="E34" i="5"/>
  <c r="R34" i="5"/>
  <c r="J34" i="5"/>
  <c r="I34" i="5"/>
  <c r="F34" i="5"/>
  <c r="E75" i="5"/>
  <c r="I75" i="5"/>
  <c r="R75" i="5"/>
  <c r="J75" i="5"/>
  <c r="F75" i="5"/>
  <c r="E207" i="5"/>
  <c r="R207" i="5"/>
  <c r="J207" i="5"/>
  <c r="I207" i="5"/>
  <c r="F207" i="5"/>
  <c r="E150" i="5"/>
  <c r="R150" i="5"/>
  <c r="J150" i="5"/>
  <c r="F150" i="5"/>
  <c r="I150" i="5"/>
  <c r="E171" i="5"/>
  <c r="R171" i="5"/>
  <c r="I171" i="5"/>
  <c r="F171" i="5"/>
  <c r="J171" i="5"/>
  <c r="E135" i="5"/>
  <c r="R135" i="5"/>
  <c r="J135" i="5"/>
  <c r="I135" i="5"/>
  <c r="F135" i="5"/>
  <c r="F101" i="5"/>
  <c r="R101" i="5"/>
  <c r="E101" i="5"/>
  <c r="J101" i="5"/>
  <c r="I101" i="5"/>
  <c r="G67" i="6"/>
  <c r="H67" i="6" s="1"/>
  <c r="E110" i="5"/>
  <c r="J110" i="5"/>
  <c r="I110" i="5"/>
  <c r="F110" i="5"/>
  <c r="R110" i="5"/>
  <c r="E106" i="5"/>
  <c r="I106" i="5"/>
  <c r="R106" i="5"/>
  <c r="J106" i="5"/>
  <c r="F106" i="5"/>
  <c r="E10" i="5"/>
  <c r="F10" i="5"/>
  <c r="R10" i="5"/>
  <c r="J10" i="5"/>
  <c r="I10" i="5"/>
  <c r="E214" i="5"/>
  <c r="F214" i="5"/>
  <c r="R214" i="5"/>
  <c r="I214" i="5"/>
  <c r="J214" i="5"/>
  <c r="E123" i="5"/>
  <c r="F123" i="5"/>
  <c r="J123" i="5"/>
  <c r="I123" i="5"/>
  <c r="R123" i="5"/>
  <c r="E76" i="5"/>
  <c r="R76" i="5"/>
  <c r="I76" i="5"/>
  <c r="F76" i="5"/>
  <c r="J76" i="5"/>
  <c r="E213" i="5"/>
  <c r="R213" i="5"/>
  <c r="I213" i="5"/>
  <c r="F213" i="5"/>
  <c r="J213" i="5"/>
  <c r="E218" i="5"/>
  <c r="F218" i="5"/>
  <c r="R218" i="5"/>
  <c r="J218" i="5"/>
  <c r="I218" i="5"/>
  <c r="E136" i="5"/>
  <c r="J136" i="5"/>
  <c r="F136" i="5"/>
  <c r="R136" i="5"/>
  <c r="I136" i="5"/>
  <c r="E169" i="5"/>
  <c r="F169" i="5"/>
  <c r="J169" i="5"/>
  <c r="I169" i="5"/>
  <c r="R169" i="5"/>
  <c r="E111" i="5"/>
  <c r="R111" i="5"/>
  <c r="J111" i="5"/>
  <c r="F111" i="5"/>
  <c r="I111" i="5"/>
  <c r="G132" i="5"/>
  <c r="E132" i="5"/>
  <c r="I132" i="5"/>
  <c r="F132" i="5"/>
  <c r="R132" i="5"/>
  <c r="J132" i="5"/>
  <c r="X199" i="5"/>
  <c r="F125" i="5"/>
  <c r="J125" i="5"/>
  <c r="R125" i="5"/>
  <c r="E125" i="5"/>
  <c r="I125" i="5"/>
  <c r="E66" i="5"/>
  <c r="I66" i="5"/>
  <c r="J66" i="5"/>
  <c r="R66" i="5"/>
  <c r="F66" i="5"/>
  <c r="G168" i="5"/>
  <c r="E168" i="5"/>
  <c r="J168" i="5"/>
  <c r="F168" i="5"/>
  <c r="R168" i="5"/>
  <c r="I168" i="5"/>
  <c r="E98" i="5"/>
  <c r="I98" i="5"/>
  <c r="R98" i="5"/>
  <c r="F98" i="5"/>
  <c r="J98" i="5"/>
  <c r="G24" i="5"/>
  <c r="I24" i="5"/>
  <c r="E24" i="5"/>
  <c r="J24" i="5"/>
  <c r="F24" i="5"/>
  <c r="R24" i="5"/>
  <c r="J5" i="5"/>
  <c r="E5" i="5"/>
  <c r="R5" i="5"/>
  <c r="F5" i="5"/>
  <c r="I5" i="5"/>
  <c r="E177" i="5"/>
  <c r="F177" i="5"/>
  <c r="J177" i="5"/>
  <c r="R177" i="5"/>
  <c r="I177" i="5"/>
  <c r="E42" i="5"/>
  <c r="I42" i="5"/>
  <c r="R42" i="5"/>
  <c r="F42" i="5"/>
  <c r="J42" i="5"/>
  <c r="G218" i="5"/>
  <c r="E129" i="5"/>
  <c r="F129" i="5"/>
  <c r="J129" i="5"/>
  <c r="I129" i="5"/>
  <c r="R129" i="5"/>
  <c r="E161" i="5"/>
  <c r="I161" i="5"/>
  <c r="R161" i="5"/>
  <c r="J161" i="5"/>
  <c r="F161" i="5"/>
  <c r="G96" i="5"/>
  <c r="E96" i="5"/>
  <c r="J96" i="5"/>
  <c r="I96" i="5"/>
  <c r="F96" i="5"/>
  <c r="R96" i="5"/>
  <c r="E159" i="5"/>
  <c r="R159" i="5"/>
  <c r="I159" i="5"/>
  <c r="J159" i="5"/>
  <c r="F159" i="5"/>
  <c r="E206" i="5"/>
  <c r="R206" i="5"/>
  <c r="J206" i="5"/>
  <c r="I206" i="5"/>
  <c r="F206" i="5"/>
  <c r="E50" i="5"/>
  <c r="I50" i="5"/>
  <c r="F50" i="5"/>
  <c r="J50" i="5"/>
  <c r="R50" i="5"/>
  <c r="E27" i="5"/>
  <c r="I27" i="5"/>
  <c r="R27" i="5"/>
  <c r="J27" i="5"/>
  <c r="F27" i="5"/>
  <c r="E193" i="5"/>
  <c r="R193" i="5"/>
  <c r="J193" i="5"/>
  <c r="I193" i="5"/>
  <c r="F193" i="5"/>
  <c r="G215" i="5"/>
  <c r="F215" i="5"/>
  <c r="E215" i="5"/>
  <c r="R215" i="5"/>
  <c r="J215" i="5"/>
  <c r="I215" i="5"/>
  <c r="E114" i="5"/>
  <c r="F114" i="5"/>
  <c r="J114" i="5"/>
  <c r="I114" i="5"/>
  <c r="R114" i="5"/>
  <c r="E134" i="5"/>
  <c r="I134" i="5"/>
  <c r="F134" i="5"/>
  <c r="R134" i="5"/>
  <c r="J134" i="5"/>
  <c r="E122" i="5"/>
  <c r="I122" i="5"/>
  <c r="F122" i="5"/>
  <c r="J122" i="5"/>
  <c r="R122" i="5"/>
  <c r="E35" i="5"/>
  <c r="R35" i="5"/>
  <c r="I35" i="5"/>
  <c r="F35" i="5"/>
  <c r="G35" i="5"/>
  <c r="J35" i="5"/>
  <c r="E74" i="5"/>
  <c r="I74" i="5"/>
  <c r="F74" i="5"/>
  <c r="R74" i="5"/>
  <c r="J74" i="5"/>
  <c r="E70" i="5"/>
  <c r="I70" i="5"/>
  <c r="J70" i="5"/>
  <c r="R70" i="5"/>
  <c r="F70" i="5"/>
  <c r="G98" i="5"/>
  <c r="E69" i="5"/>
  <c r="I69" i="5"/>
  <c r="R69" i="5"/>
  <c r="F69" i="5"/>
  <c r="J69" i="5"/>
  <c r="I190" i="5"/>
  <c r="E190" i="5"/>
  <c r="F190" i="5"/>
  <c r="R190" i="5"/>
  <c r="J190" i="5"/>
  <c r="E185" i="5"/>
  <c r="F185" i="5"/>
  <c r="I185" i="5"/>
  <c r="J185" i="5"/>
  <c r="R185" i="5"/>
  <c r="E37" i="5"/>
  <c r="J37" i="5"/>
  <c r="I37" i="5"/>
  <c r="R37" i="5"/>
  <c r="F37" i="5"/>
  <c r="E133" i="5"/>
  <c r="J133" i="5"/>
  <c r="R133" i="5"/>
  <c r="F133" i="5"/>
  <c r="I133" i="5"/>
  <c r="E148" i="5"/>
  <c r="F148" i="5"/>
  <c r="R148" i="5"/>
  <c r="I148" i="5"/>
  <c r="J148" i="5"/>
  <c r="E196" i="5"/>
  <c r="J196" i="5"/>
  <c r="F196" i="5"/>
  <c r="R196" i="5"/>
  <c r="I196" i="5"/>
  <c r="E184" i="5"/>
  <c r="J184" i="5"/>
  <c r="F184" i="5"/>
  <c r="R184" i="5"/>
  <c r="I184" i="5"/>
  <c r="E181" i="5"/>
  <c r="J181" i="5"/>
  <c r="F181" i="5"/>
  <c r="R181" i="5"/>
  <c r="I181" i="5"/>
  <c r="J203" i="5"/>
  <c r="F203" i="5"/>
  <c r="E203" i="5"/>
  <c r="G203" i="5"/>
  <c r="R203" i="5"/>
  <c r="I203" i="5"/>
  <c r="E121" i="5"/>
  <c r="R121" i="5"/>
  <c r="I121" i="5"/>
  <c r="J121" i="5"/>
  <c r="F121" i="5"/>
  <c r="E158" i="5"/>
  <c r="R158" i="5"/>
  <c r="J158" i="5"/>
  <c r="F158" i="5"/>
  <c r="I158" i="5"/>
  <c r="E153" i="5"/>
  <c r="F153" i="5"/>
  <c r="R153" i="5"/>
  <c r="J153" i="5"/>
  <c r="I153" i="5"/>
  <c r="E82" i="5"/>
  <c r="R82" i="5"/>
  <c r="I82" i="5"/>
  <c r="J82" i="5"/>
  <c r="F82" i="5"/>
  <c r="X55" i="5"/>
  <c r="X116" i="5"/>
  <c r="E88" i="5"/>
  <c r="I88" i="5"/>
  <c r="R88" i="5"/>
  <c r="F88" i="5"/>
  <c r="J88" i="5"/>
  <c r="R97" i="5"/>
  <c r="E97" i="5"/>
  <c r="F97" i="5"/>
  <c r="J97" i="5"/>
  <c r="I97" i="5"/>
  <c r="G185" i="5"/>
  <c r="G130" i="5"/>
  <c r="E174" i="5"/>
  <c r="I174" i="5"/>
  <c r="F174" i="5"/>
  <c r="J174" i="5"/>
  <c r="R174" i="5"/>
  <c r="E73" i="5"/>
  <c r="I73" i="5"/>
  <c r="F73" i="5"/>
  <c r="J73" i="5"/>
  <c r="R73" i="5"/>
  <c r="G194" i="5"/>
  <c r="E30" i="5"/>
  <c r="I30" i="5"/>
  <c r="R30" i="5"/>
  <c r="J30" i="5"/>
  <c r="F30" i="5"/>
  <c r="G184" i="5"/>
  <c r="E40" i="5"/>
  <c r="R40" i="5"/>
  <c r="F40" i="5"/>
  <c r="I40" i="5"/>
  <c r="J40" i="5"/>
  <c r="E17" i="5"/>
  <c r="I17" i="5"/>
  <c r="J17" i="5"/>
  <c r="R17" i="5"/>
  <c r="F17" i="5"/>
  <c r="E138" i="5"/>
  <c r="F138" i="5"/>
  <c r="R138" i="5"/>
  <c r="I138" i="5"/>
  <c r="J138" i="5"/>
  <c r="E15" i="5"/>
  <c r="J15" i="5"/>
  <c r="I15" i="5"/>
  <c r="F15" i="5"/>
  <c r="R15" i="5"/>
  <c r="E25" i="5"/>
  <c r="I25" i="5"/>
  <c r="R25" i="5"/>
  <c r="J25" i="5"/>
  <c r="F25" i="5"/>
  <c r="E23" i="5"/>
  <c r="I23" i="5"/>
  <c r="R23" i="5"/>
  <c r="G23" i="5"/>
  <c r="J23" i="5"/>
  <c r="F23" i="5"/>
  <c r="R65" i="5"/>
  <c r="J65" i="5"/>
  <c r="E65" i="5"/>
  <c r="F65" i="5"/>
  <c r="I65" i="5"/>
  <c r="E62" i="5"/>
  <c r="R62" i="5"/>
  <c r="I62" i="5"/>
  <c r="F62" i="5"/>
  <c r="J62" i="5"/>
  <c r="E183" i="5"/>
  <c r="F183" i="5"/>
  <c r="I183" i="5"/>
  <c r="R183" i="5"/>
  <c r="J183" i="5"/>
  <c r="E160" i="5"/>
  <c r="J160" i="5"/>
  <c r="F160" i="5"/>
  <c r="R160" i="5"/>
  <c r="I160" i="5"/>
  <c r="E49" i="5"/>
  <c r="R49" i="5"/>
  <c r="F49" i="5"/>
  <c r="J49" i="5"/>
  <c r="I49" i="5"/>
  <c r="G37" i="5"/>
  <c r="G204" i="5"/>
  <c r="E204" i="5"/>
  <c r="J204" i="5"/>
  <c r="I204" i="5"/>
  <c r="R204" i="5"/>
  <c r="F204" i="5"/>
  <c r="R157" i="5"/>
  <c r="J157" i="5"/>
  <c r="E157" i="5"/>
  <c r="F157" i="5"/>
  <c r="I157" i="5"/>
  <c r="J7" i="5"/>
  <c r="E7" i="5"/>
  <c r="I7" i="5"/>
  <c r="R7" i="5"/>
  <c r="F7" i="5"/>
  <c r="G133" i="5"/>
  <c r="G33" i="5"/>
  <c r="E198" i="5"/>
  <c r="I198" i="5"/>
  <c r="F198" i="5"/>
  <c r="R198" i="5"/>
  <c r="J198" i="5"/>
  <c r="G148" i="5"/>
  <c r="E220" i="5"/>
  <c r="R220" i="5"/>
  <c r="F220" i="5"/>
  <c r="J220" i="5"/>
  <c r="I220" i="5"/>
  <c r="R197" i="5"/>
  <c r="F197" i="5"/>
  <c r="J197" i="5"/>
  <c r="I197" i="5"/>
  <c r="E197" i="5"/>
  <c r="E41" i="5"/>
  <c r="R41" i="5"/>
  <c r="J41" i="5"/>
  <c r="I41" i="5"/>
  <c r="F41" i="5"/>
  <c r="E105" i="5"/>
  <c r="I105" i="5"/>
  <c r="F105" i="5"/>
  <c r="J105" i="5"/>
  <c r="R105" i="5"/>
  <c r="G102" i="5"/>
  <c r="E63" i="5"/>
  <c r="F63" i="5"/>
  <c r="J63" i="5"/>
  <c r="R63" i="5"/>
  <c r="I63" i="5"/>
  <c r="E46" i="5"/>
  <c r="R46" i="5"/>
  <c r="I46" i="5"/>
  <c r="F46" i="5"/>
  <c r="J46" i="5"/>
  <c r="R189" i="5"/>
  <c r="E189" i="5"/>
  <c r="J189" i="5"/>
  <c r="F189" i="5"/>
  <c r="I189" i="5"/>
  <c r="E9" i="5"/>
  <c r="J9" i="5"/>
  <c r="I9" i="5"/>
  <c r="F9" i="5"/>
  <c r="R9" i="5"/>
  <c r="R85" i="5"/>
  <c r="E85" i="5"/>
  <c r="F85" i="5"/>
  <c r="J85" i="5"/>
  <c r="I85" i="5"/>
  <c r="X127" i="5"/>
  <c r="I202" i="5"/>
  <c r="E202" i="5"/>
  <c r="F202" i="5"/>
  <c r="R202" i="5"/>
  <c r="J202" i="5"/>
  <c r="E90" i="5"/>
  <c r="I90" i="5"/>
  <c r="R90" i="5"/>
  <c r="F90" i="5"/>
  <c r="J90" i="5"/>
  <c r="E222" i="5"/>
  <c r="R222" i="5"/>
  <c r="J222" i="5"/>
  <c r="I222" i="5"/>
  <c r="F222" i="5"/>
  <c r="E99" i="5"/>
  <c r="R99" i="5"/>
  <c r="I99" i="5"/>
  <c r="F99" i="5"/>
  <c r="J99" i="5"/>
  <c r="X44" i="5"/>
  <c r="E54" i="5"/>
  <c r="I54" i="5"/>
  <c r="R54" i="5"/>
  <c r="F54" i="5"/>
  <c r="J54" i="5"/>
  <c r="E141" i="5"/>
  <c r="F141" i="5"/>
  <c r="J141" i="5"/>
  <c r="R141" i="5"/>
  <c r="I141" i="5"/>
  <c r="E173" i="5"/>
  <c r="F173" i="5"/>
  <c r="R173" i="5"/>
  <c r="I173" i="5"/>
  <c r="J173" i="5"/>
  <c r="E162" i="5"/>
  <c r="I162" i="5"/>
  <c r="F162" i="5"/>
  <c r="R162" i="5"/>
  <c r="J162" i="5"/>
  <c r="E182" i="5"/>
  <c r="F182" i="5"/>
  <c r="J182" i="5"/>
  <c r="I182" i="5"/>
  <c r="R182" i="5"/>
  <c r="E124" i="5"/>
  <c r="R124" i="5"/>
  <c r="F124" i="5"/>
  <c r="I124" i="5"/>
  <c r="J124" i="5"/>
  <c r="E154" i="5"/>
  <c r="R154" i="5"/>
  <c r="J154" i="5"/>
  <c r="I154" i="5"/>
  <c r="F154" i="5"/>
  <c r="X223" i="5"/>
  <c r="R209" i="5"/>
  <c r="E209" i="5"/>
  <c r="F209" i="5"/>
  <c r="J209" i="5"/>
  <c r="I209" i="5"/>
  <c r="E45" i="5"/>
  <c r="R45" i="5"/>
  <c r="I45" i="5"/>
  <c r="F45" i="5"/>
  <c r="J45" i="5"/>
  <c r="E118" i="5"/>
  <c r="I118" i="5"/>
  <c r="F118" i="5"/>
  <c r="R118" i="5"/>
  <c r="J118" i="5"/>
  <c r="E39" i="5"/>
  <c r="F39" i="5"/>
  <c r="I39" i="5"/>
  <c r="J39" i="5"/>
  <c r="R39" i="5"/>
  <c r="E16" i="5"/>
  <c r="R16" i="5"/>
  <c r="I16" i="5"/>
  <c r="J16" i="5"/>
  <c r="F16" i="5"/>
  <c r="E208" i="5"/>
  <c r="J208" i="5"/>
  <c r="F208" i="5"/>
  <c r="R208" i="5"/>
  <c r="I208" i="5"/>
  <c r="G196" i="5"/>
  <c r="G12" i="5"/>
  <c r="E12" i="5"/>
  <c r="F12" i="5"/>
  <c r="I12" i="5"/>
  <c r="J12" i="5"/>
  <c r="R12" i="5"/>
  <c r="E71" i="5"/>
  <c r="G71" i="5"/>
  <c r="J71" i="5"/>
  <c r="I71" i="5"/>
  <c r="F71" i="5"/>
  <c r="R71" i="5"/>
  <c r="G29" i="5"/>
  <c r="G195" i="5"/>
  <c r="G18" i="5"/>
  <c r="G172" i="5"/>
  <c r="G205" i="5"/>
  <c r="G149" i="5"/>
  <c r="G182" i="5"/>
  <c r="G170" i="5"/>
  <c r="E14" i="5"/>
  <c r="F14" i="5"/>
  <c r="I14" i="5"/>
  <c r="R14" i="5"/>
  <c r="J14" i="5"/>
  <c r="E13" i="5"/>
  <c r="J13" i="5"/>
  <c r="I13" i="5"/>
  <c r="R13" i="5"/>
  <c r="F13" i="5"/>
  <c r="E78" i="5"/>
  <c r="I78" i="5"/>
  <c r="F78" i="5"/>
  <c r="J78" i="5"/>
  <c r="R78" i="5"/>
  <c r="G156" i="5"/>
  <c r="E156" i="5"/>
  <c r="J156" i="5"/>
  <c r="F156" i="5"/>
  <c r="R156" i="5"/>
  <c r="I156" i="5"/>
  <c r="G117" i="5"/>
  <c r="G208" i="5"/>
  <c r="E8" i="5"/>
  <c r="J8" i="5"/>
  <c r="R8" i="5"/>
  <c r="I8" i="5"/>
  <c r="F8" i="5"/>
  <c r="E58" i="5"/>
  <c r="F58" i="5"/>
  <c r="J58" i="5"/>
  <c r="I58" i="5"/>
  <c r="R58" i="5"/>
  <c r="G209" i="5"/>
  <c r="R53" i="5"/>
  <c r="E53" i="5"/>
  <c r="I53" i="5"/>
  <c r="J53" i="5"/>
  <c r="F53" i="5"/>
  <c r="E166" i="5"/>
  <c r="I166" i="5"/>
  <c r="F166" i="5"/>
  <c r="R166" i="5"/>
  <c r="J166" i="5"/>
  <c r="G52" i="5"/>
  <c r="F37" i="6"/>
  <c r="H37" i="6" s="1"/>
  <c r="F42" i="6"/>
  <c r="H42" i="6" s="1"/>
  <c r="F68" i="6"/>
  <c r="F32" i="6"/>
  <c r="H32" i="6" s="1"/>
  <c r="H27" i="6"/>
  <c r="F52" i="6"/>
  <c r="H52" i="6" s="1"/>
  <c r="F47" i="6"/>
  <c r="H47" i="6" s="1"/>
  <c r="D22" i="6"/>
  <c r="C22" i="6"/>
  <c r="F54" i="6"/>
  <c r="H54" i="6" s="1"/>
  <c r="D24" i="6"/>
  <c r="C24" i="6"/>
  <c r="B2" i="6"/>
  <c r="C2" i="6"/>
  <c r="D44" i="6"/>
  <c r="C44" i="6"/>
  <c r="F63" i="6"/>
  <c r="H63" i="6" s="1"/>
  <c r="D39" i="6"/>
  <c r="C39" i="6"/>
  <c r="D29" i="6"/>
  <c r="C29" i="6"/>
  <c r="D49" i="6"/>
  <c r="C49" i="6"/>
  <c r="D34" i="6"/>
  <c r="C34" i="6"/>
  <c r="D64" i="6"/>
  <c r="C64" i="6"/>
  <c r="S107" i="5"/>
  <c r="T200" i="5"/>
  <c r="T108" i="5"/>
  <c r="T115" i="5"/>
  <c r="T131" i="5"/>
  <c r="T47" i="5"/>
  <c r="S212" i="5"/>
  <c r="S163" i="5"/>
  <c r="S91" i="5"/>
  <c r="T144" i="5"/>
  <c r="S175" i="5"/>
  <c r="T36" i="5"/>
  <c r="S180" i="5"/>
  <c r="T167" i="5"/>
  <c r="S211" i="5"/>
  <c r="T95" i="5"/>
  <c r="T155" i="5"/>
  <c r="S92" i="5"/>
  <c r="S44" i="5"/>
  <c r="S151" i="5"/>
  <c r="S104" i="5"/>
  <c r="S187" i="5"/>
  <c r="T11" i="5"/>
  <c r="S80" i="5"/>
  <c r="T179" i="5"/>
  <c r="S103" i="5"/>
  <c r="S176" i="5"/>
  <c r="S152" i="5"/>
  <c r="S20" i="5"/>
  <c r="S127" i="5"/>
  <c r="S19" i="5"/>
  <c r="S55" i="5"/>
  <c r="S199" i="5"/>
  <c r="T83" i="5"/>
  <c r="S79" i="5"/>
  <c r="T119" i="5"/>
  <c r="S68" i="5"/>
  <c r="S32" i="5"/>
  <c r="S188" i="5"/>
  <c r="S223" i="5"/>
  <c r="S31" i="5"/>
  <c r="S164" i="5"/>
  <c r="S139" i="5"/>
  <c r="S116" i="5"/>
  <c r="S56" i="5"/>
  <c r="S224" i="5"/>
  <c r="T72" i="5"/>
  <c r="S67" i="5"/>
  <c r="S43" i="5"/>
  <c r="T216" i="5"/>
  <c r="S128" i="5"/>
  <c r="S140" i="5"/>
  <c r="X143" i="5" l="1"/>
  <c r="X107" i="5"/>
  <c r="X79" i="5"/>
  <c r="C66" i="6"/>
  <c r="H68" i="6"/>
  <c r="D68" i="6" s="1"/>
  <c r="X176" i="5"/>
  <c r="X19" i="5"/>
  <c r="X43" i="5"/>
  <c r="X212" i="5"/>
  <c r="X32" i="5"/>
  <c r="X92" i="5"/>
  <c r="X211" i="5"/>
  <c r="X91" i="5"/>
  <c r="X163" i="5"/>
  <c r="X20" i="5"/>
  <c r="X139" i="5"/>
  <c r="X152" i="5"/>
  <c r="X68" i="5"/>
  <c r="X80" i="5"/>
  <c r="X224" i="5"/>
  <c r="X56" i="5"/>
  <c r="X67" i="5"/>
  <c r="X31" i="5"/>
  <c r="X103" i="5"/>
  <c r="X175" i="5"/>
  <c r="X140" i="5"/>
  <c r="X128" i="5"/>
  <c r="X104" i="5"/>
  <c r="X164" i="5"/>
  <c r="X168" i="5"/>
  <c r="X93" i="5"/>
  <c r="X145" i="5"/>
  <c r="X74" i="5"/>
  <c r="X86" i="5"/>
  <c r="X48" i="5"/>
  <c r="X117" i="5"/>
  <c r="X60" i="5"/>
  <c r="X18" i="5"/>
  <c r="X23" i="5"/>
  <c r="X15" i="5"/>
  <c r="X17" i="5"/>
  <c r="X203" i="5"/>
  <c r="X122" i="5"/>
  <c r="X114" i="5"/>
  <c r="X21" i="5"/>
  <c r="X137" i="5"/>
  <c r="X87" i="5"/>
  <c r="X221" i="5"/>
  <c r="X38" i="5"/>
  <c r="X205" i="5"/>
  <c r="X193" i="5"/>
  <c r="X50" i="5"/>
  <c r="X159" i="5"/>
  <c r="X100" i="5"/>
  <c r="X6" i="5"/>
  <c r="X61" i="5"/>
  <c r="X84" i="5"/>
  <c r="X102" i="5"/>
  <c r="X85" i="5"/>
  <c r="X189" i="5"/>
  <c r="X65" i="5"/>
  <c r="X174" i="5"/>
  <c r="X82" i="5"/>
  <c r="X158" i="5"/>
  <c r="X161" i="5"/>
  <c r="X42" i="5"/>
  <c r="X5" i="5"/>
  <c r="G69" i="6" a="1"/>
  <c r="G69" i="6" s="1"/>
  <c r="H69" i="6" s="1"/>
  <c r="X111" i="5"/>
  <c r="X136" i="5"/>
  <c r="X213" i="5"/>
  <c r="X123" i="5"/>
  <c r="X10" i="5"/>
  <c r="X110" i="5"/>
  <c r="X147" i="5"/>
  <c r="X217" i="5"/>
  <c r="X130" i="5"/>
  <c r="X64" i="5"/>
  <c r="X178" i="5"/>
  <c r="X52" i="5"/>
  <c r="D67" i="6"/>
  <c r="C67" i="6"/>
  <c r="X135" i="5"/>
  <c r="X150" i="5"/>
  <c r="X75" i="5"/>
  <c r="X57" i="5"/>
  <c r="X120" i="5"/>
  <c r="X88" i="5"/>
  <c r="X70" i="5"/>
  <c r="X98" i="5"/>
  <c r="X113" i="5"/>
  <c r="X192" i="5"/>
  <c r="X89" i="5"/>
  <c r="X94" i="5"/>
  <c r="X215" i="5"/>
  <c r="X66" i="5"/>
  <c r="X142" i="5"/>
  <c r="X109" i="5"/>
  <c r="X146" i="5"/>
  <c r="X195" i="5"/>
  <c r="X186" i="5"/>
  <c r="X210" i="5"/>
  <c r="X170" i="5"/>
  <c r="X149" i="5"/>
  <c r="X172" i="5"/>
  <c r="X59" i="5"/>
  <c r="X197" i="5"/>
  <c r="X27" i="5"/>
  <c r="X206" i="5"/>
  <c r="X96" i="5"/>
  <c r="X125" i="5"/>
  <c r="X132" i="5"/>
  <c r="X218" i="5"/>
  <c r="X101" i="5"/>
  <c r="X26" i="5"/>
  <c r="X7" i="5"/>
  <c r="X73" i="5"/>
  <c r="X153" i="5"/>
  <c r="X121" i="5"/>
  <c r="X129" i="5"/>
  <c r="X24" i="5"/>
  <c r="X169" i="5"/>
  <c r="X76" i="5"/>
  <c r="X214" i="5"/>
  <c r="X106" i="5"/>
  <c r="X126" i="5"/>
  <c r="X194" i="5"/>
  <c r="X28" i="5"/>
  <c r="X51" i="5"/>
  <c r="X22" i="5"/>
  <c r="X165" i="5"/>
  <c r="X201" i="5"/>
  <c r="X219" i="5"/>
  <c r="X77" i="5"/>
  <c r="X33" i="5"/>
  <c r="X166" i="5"/>
  <c r="X58" i="5"/>
  <c r="X124" i="5"/>
  <c r="X162" i="5"/>
  <c r="X141" i="5"/>
  <c r="X105" i="5"/>
  <c r="X160" i="5"/>
  <c r="X62" i="5"/>
  <c r="X71" i="5"/>
  <c r="X157" i="5"/>
  <c r="X99" i="5"/>
  <c r="X90" i="5"/>
  <c r="X198" i="5"/>
  <c r="X30" i="5"/>
  <c r="X190" i="5"/>
  <c r="X156" i="5"/>
  <c r="X53" i="5"/>
  <c r="X13" i="5"/>
  <c r="X208" i="5"/>
  <c r="X39" i="5"/>
  <c r="X45" i="5"/>
  <c r="X63" i="5"/>
  <c r="X184" i="5"/>
  <c r="X148" i="5"/>
  <c r="X37" i="5"/>
  <c r="X154" i="5"/>
  <c r="X182" i="5"/>
  <c r="X173" i="5"/>
  <c r="X54" i="5"/>
  <c r="X41" i="5"/>
  <c r="X220" i="5"/>
  <c r="X49" i="5"/>
  <c r="X183" i="5"/>
  <c r="X8" i="5"/>
  <c r="X12" i="5"/>
  <c r="X202" i="5"/>
  <c r="X25" i="5"/>
  <c r="X138" i="5"/>
  <c r="X40" i="5"/>
  <c r="X35" i="5"/>
  <c r="X134" i="5"/>
  <c r="X222" i="5"/>
  <c r="X191" i="5"/>
  <c r="X209" i="5"/>
  <c r="X78" i="5"/>
  <c r="X14" i="5"/>
  <c r="X16" i="5"/>
  <c r="X118" i="5"/>
  <c r="X9" i="5"/>
  <c r="X46" i="5"/>
  <c r="X204" i="5"/>
  <c r="X97" i="5"/>
  <c r="X181" i="5"/>
  <c r="X196" i="5"/>
  <c r="X133" i="5"/>
  <c r="X185" i="5"/>
  <c r="X69" i="5"/>
  <c r="X177" i="5"/>
  <c r="X171" i="5"/>
  <c r="X207" i="5"/>
  <c r="X34" i="5"/>
  <c r="X112" i="5"/>
  <c r="X81" i="5"/>
  <c r="X29" i="5"/>
  <c r="F58" i="6"/>
  <c r="H58" i="6" s="1"/>
  <c r="F60" i="6"/>
  <c r="H60" i="6" s="1"/>
  <c r="C60" i="6" s="1"/>
  <c r="F62" i="6"/>
  <c r="H62" i="6" s="1"/>
  <c r="D62" i="6" s="1"/>
  <c r="F59" i="6"/>
  <c r="H59" i="6" s="1"/>
  <c r="D59" i="6" s="1"/>
  <c r="F55" i="6"/>
  <c r="F56" i="6" s="1"/>
  <c r="H56" i="6" s="1"/>
  <c r="F57" i="6"/>
  <c r="H57" i="6" s="1"/>
  <c r="C57" i="6" s="1"/>
  <c r="D47" i="6"/>
  <c r="C47" i="6"/>
  <c r="D52" i="6"/>
  <c r="C52" i="6"/>
  <c r="D27" i="6"/>
  <c r="C27" i="6"/>
  <c r="D32" i="6"/>
  <c r="C32" i="6"/>
  <c r="D42" i="6"/>
  <c r="C42" i="6"/>
  <c r="D37" i="6"/>
  <c r="C37" i="6"/>
  <c r="D58" i="6"/>
  <c r="C58" i="6"/>
  <c r="D54" i="6"/>
  <c r="C54" i="6"/>
  <c r="D63" i="6"/>
  <c r="C63" i="6"/>
  <c r="D65" i="6"/>
  <c r="C65" i="6"/>
  <c r="D60" i="6"/>
  <c r="T79" i="5"/>
  <c r="S221" i="5"/>
  <c r="S181" i="5"/>
  <c r="S156" i="5"/>
  <c r="S96" i="5"/>
  <c r="S81" i="5"/>
  <c r="S159" i="5"/>
  <c r="S177" i="5"/>
  <c r="T224" i="5"/>
  <c r="S218" i="5"/>
  <c r="S138" i="5"/>
  <c r="S93" i="5"/>
  <c r="T211" i="5"/>
  <c r="S210" i="5"/>
  <c r="S178" i="5"/>
  <c r="S204" i="5"/>
  <c r="S160" i="5"/>
  <c r="S141" i="5"/>
  <c r="S46" i="5"/>
  <c r="S34" i="5"/>
  <c r="S77" i="5"/>
  <c r="S170" i="5"/>
  <c r="S106" i="5"/>
  <c r="S130" i="5"/>
  <c r="T176" i="5"/>
  <c r="S196" i="5"/>
  <c r="S220" i="5"/>
  <c r="T44" i="5"/>
  <c r="S208" i="5"/>
  <c r="S105" i="5"/>
  <c r="S142" i="5"/>
  <c r="T127" i="5"/>
  <c r="S110" i="5"/>
  <c r="S29" i="5"/>
  <c r="S27" i="5"/>
  <c r="S168" i="5"/>
  <c r="S113" i="5"/>
  <c r="S22" i="5"/>
  <c r="S222" i="5"/>
  <c r="S203" i="5"/>
  <c r="T140" i="5"/>
  <c r="S173" i="5"/>
  <c r="T151" i="5"/>
  <c r="S166" i="5"/>
  <c r="S162" i="5"/>
  <c r="S182" i="5"/>
  <c r="T180" i="5"/>
  <c r="S186" i="5"/>
  <c r="S71" i="5"/>
  <c r="S132" i="5"/>
  <c r="S41" i="5"/>
  <c r="S57" i="5"/>
  <c r="S123" i="5"/>
  <c r="T92" i="5"/>
  <c r="T107" i="5"/>
  <c r="S215" i="5"/>
  <c r="S99" i="5"/>
  <c r="S24" i="5"/>
  <c r="S30" i="5"/>
  <c r="S7" i="5"/>
  <c r="T91" i="5"/>
  <c r="S171" i="5"/>
  <c r="T56" i="5"/>
  <c r="T68" i="5"/>
  <c r="S63" i="5"/>
  <c r="S201" i="5"/>
  <c r="S58" i="5"/>
  <c r="S214" i="5"/>
  <c r="T188" i="5"/>
  <c r="S143" i="5"/>
  <c r="S102" i="5"/>
  <c r="S125" i="5"/>
  <c r="S136" i="5"/>
  <c r="S149" i="5"/>
  <c r="S18" i="5"/>
  <c r="S52" i="5"/>
  <c r="S65" i="5"/>
  <c r="S64" i="5"/>
  <c r="S101" i="5"/>
  <c r="S74" i="5"/>
  <c r="S51" i="5"/>
  <c r="S137" i="5"/>
  <c r="S48" i="5"/>
  <c r="S23" i="5"/>
  <c r="T152" i="5"/>
  <c r="S61" i="5"/>
  <c r="S190" i="5"/>
  <c r="S198" i="5"/>
  <c r="S172" i="5"/>
  <c r="S86" i="5"/>
  <c r="S109" i="5"/>
  <c r="S25" i="5"/>
  <c r="S195" i="5"/>
  <c r="S112" i="5"/>
  <c r="S121" i="5"/>
  <c r="S60" i="5"/>
  <c r="S54" i="5"/>
  <c r="T163" i="5"/>
  <c r="S73" i="5"/>
  <c r="S145" i="5"/>
  <c r="S50" i="5"/>
  <c r="T55" i="5"/>
  <c r="S202" i="5"/>
  <c r="S88" i="5"/>
  <c r="S85" i="5"/>
  <c r="S126" i="5"/>
  <c r="S111" i="5"/>
  <c r="T212" i="5"/>
  <c r="T164" i="5"/>
  <c r="S39" i="5"/>
  <c r="S13" i="5"/>
  <c r="S8" i="5"/>
  <c r="S38" i="5"/>
  <c r="T31" i="5"/>
  <c r="S21" i="5"/>
  <c r="S78" i="5"/>
  <c r="S191" i="5"/>
  <c r="S37" i="5"/>
  <c r="S147" i="5"/>
  <c r="S197" i="5"/>
  <c r="S75" i="5"/>
  <c r="S193" i="5"/>
  <c r="T223" i="5"/>
  <c r="S154" i="5"/>
  <c r="S185" i="5"/>
  <c r="S146" i="5"/>
  <c r="T80" i="5"/>
  <c r="S14" i="5"/>
  <c r="S157" i="5"/>
  <c r="S118" i="5"/>
  <c r="S189" i="5"/>
  <c r="S62" i="5"/>
  <c r="S122" i="5"/>
  <c r="S76" i="5"/>
  <c r="S134" i="5"/>
  <c r="S26" i="5"/>
  <c r="S165" i="5"/>
  <c r="T128" i="5"/>
  <c r="S184" i="5"/>
  <c r="S158" i="5"/>
  <c r="T19" i="5"/>
  <c r="S12" i="5"/>
  <c r="T67" i="5"/>
  <c r="S9" i="5"/>
  <c r="T187" i="5"/>
  <c r="S16" i="5"/>
  <c r="S59" i="5"/>
  <c r="S82" i="5"/>
  <c r="S28" i="5"/>
  <c r="T20" i="5"/>
  <c r="T103" i="5"/>
  <c r="S205" i="5"/>
  <c r="S40" i="5"/>
  <c r="S87" i="5"/>
  <c r="S192" i="5"/>
  <c r="S150" i="5"/>
  <c r="S97" i="5"/>
  <c r="S209" i="5"/>
  <c r="S49" i="5"/>
  <c r="S45" i="5"/>
  <c r="S42" i="5"/>
  <c r="S194" i="5"/>
  <c r="S135" i="5"/>
  <c r="S90" i="5"/>
  <c r="S120" i="5"/>
  <c r="T139" i="5"/>
  <c r="S129" i="5"/>
  <c r="T199" i="5"/>
  <c r="S183" i="5"/>
  <c r="S153" i="5"/>
  <c r="S114" i="5"/>
  <c r="S124" i="5"/>
  <c r="T104" i="5"/>
  <c r="T43" i="5"/>
  <c r="S213" i="5"/>
  <c r="S133" i="5"/>
  <c r="S98" i="5"/>
  <c r="S6" i="5"/>
  <c r="S66" i="5"/>
  <c r="S206" i="5"/>
  <c r="S94" i="5"/>
  <c r="S117" i="5"/>
  <c r="S70" i="5"/>
  <c r="S15" i="5"/>
  <c r="S100" i="5"/>
  <c r="S84" i="5"/>
  <c r="S207" i="5"/>
  <c r="S169" i="5"/>
  <c r="S69" i="5"/>
  <c r="S148" i="5"/>
  <c r="S219" i="5"/>
  <c r="S10" i="5"/>
  <c r="S35" i="5"/>
  <c r="S89" i="5"/>
  <c r="S5" i="5"/>
  <c r="T175" i="5"/>
  <c r="T32" i="5"/>
  <c r="S217" i="5"/>
  <c r="S174" i="5"/>
  <c r="S161" i="5"/>
  <c r="T116" i="5"/>
  <c r="S33" i="5"/>
  <c r="S17" i="5"/>
  <c r="S53" i="5"/>
  <c r="C68" i="6" l="1"/>
  <c r="H55" i="6"/>
  <c r="D55" i="6" s="1"/>
  <c r="C62" i="6"/>
  <c r="C59" i="6"/>
  <c r="D57" i="6"/>
  <c r="D56" i="6"/>
  <c r="C56" i="6"/>
  <c r="T143" i="5"/>
  <c r="T150" i="5"/>
  <c r="T113" i="5"/>
  <c r="T118" i="5"/>
  <c r="T205" i="5"/>
  <c r="T54" i="5"/>
  <c r="T6" i="5"/>
  <c r="T84" i="5"/>
  <c r="T46" i="5"/>
  <c r="T214" i="5"/>
  <c r="T98" i="5"/>
  <c r="T168" i="5"/>
  <c r="T135" i="5"/>
  <c r="T50" i="5"/>
  <c r="T65" i="5"/>
  <c r="T148" i="5"/>
  <c r="T153" i="5"/>
  <c r="T133" i="5"/>
  <c r="T105" i="5"/>
  <c r="T15" i="5"/>
  <c r="T101" i="5"/>
  <c r="T70" i="5"/>
  <c r="T170" i="5"/>
  <c r="T126" i="5"/>
  <c r="T85" i="5"/>
  <c r="T29" i="5"/>
  <c r="T147" i="5"/>
  <c r="T213" i="5"/>
  <c r="T37" i="5"/>
  <c r="T124" i="5"/>
  <c r="T186" i="5"/>
  <c r="T13" i="5"/>
  <c r="T204" i="5"/>
  <c r="T185" i="5"/>
  <c r="T129" i="5"/>
  <c r="T30" i="5"/>
  <c r="T221" i="5"/>
  <c r="T196" i="5"/>
  <c r="T149" i="5"/>
  <c r="T207" i="5"/>
  <c r="T53" i="5"/>
  <c r="T120" i="5"/>
  <c r="T177" i="5"/>
  <c r="T33" i="5"/>
  <c r="T22" i="5"/>
  <c r="T209" i="5"/>
  <c r="T75" i="5"/>
  <c r="T173" i="5"/>
  <c r="T51" i="5"/>
  <c r="T102" i="5"/>
  <c r="T25" i="5"/>
  <c r="T52" i="5"/>
  <c r="T23" i="5"/>
  <c r="T125" i="5"/>
  <c r="T117" i="5"/>
  <c r="T66" i="5"/>
  <c r="T138" i="5"/>
  <c r="T190" i="5"/>
  <c r="T142" i="5"/>
  <c r="T73" i="5"/>
  <c r="T78" i="5"/>
  <c r="T158" i="5"/>
  <c r="T145" i="5"/>
  <c r="T27" i="5"/>
  <c r="T100" i="5"/>
  <c r="T165" i="5"/>
  <c r="T171" i="5"/>
  <c r="T89" i="5"/>
  <c r="T183" i="5"/>
  <c r="T21" i="5"/>
  <c r="T174" i="5"/>
  <c r="T69" i="5"/>
  <c r="T208" i="5"/>
  <c r="T99" i="5"/>
  <c r="T34" i="5"/>
  <c r="T122" i="5"/>
  <c r="T39" i="5"/>
  <c r="T130" i="5"/>
  <c r="T193" i="5"/>
  <c r="T110" i="5"/>
  <c r="T26" i="5"/>
  <c r="T49" i="5"/>
  <c r="T87" i="5"/>
  <c r="T18" i="5"/>
  <c r="T210" i="5"/>
  <c r="T220" i="5"/>
  <c r="T24" i="5"/>
  <c r="T5" i="5"/>
  <c r="T146" i="5"/>
  <c r="T7" i="5"/>
  <c r="T178" i="5"/>
  <c r="T206" i="5"/>
  <c r="T60" i="5"/>
  <c r="T77" i="5"/>
  <c r="T159" i="5"/>
  <c r="T42" i="5"/>
  <c r="T137" i="5"/>
  <c r="T96" i="5"/>
  <c r="T28" i="5"/>
  <c r="T41" i="5"/>
  <c r="T198" i="5"/>
  <c r="T166" i="5"/>
  <c r="T191" i="5"/>
  <c r="T14" i="5"/>
  <c r="T86" i="5"/>
  <c r="T197" i="5"/>
  <c r="T201" i="5"/>
  <c r="T134" i="5"/>
  <c r="T93" i="5"/>
  <c r="T154" i="5"/>
  <c r="T109" i="5"/>
  <c r="T8" i="5"/>
  <c r="T114" i="5"/>
  <c r="T17" i="5"/>
  <c r="T71" i="5"/>
  <c r="T90" i="5"/>
  <c r="T136" i="5"/>
  <c r="T156" i="5"/>
  <c r="T181" i="5"/>
  <c r="T61" i="5"/>
  <c r="T82" i="5"/>
  <c r="T141" i="5"/>
  <c r="T58" i="5"/>
  <c r="T76" i="5"/>
  <c r="T194" i="5"/>
  <c r="T112" i="5"/>
  <c r="T162" i="5"/>
  <c r="T81" i="5"/>
  <c r="T74" i="5"/>
  <c r="T182" i="5"/>
  <c r="T218" i="5"/>
  <c r="T94" i="5"/>
  <c r="T10" i="5"/>
  <c r="T222" i="5"/>
  <c r="T161" i="5"/>
  <c r="T45" i="5"/>
  <c r="T59" i="5"/>
  <c r="T12" i="5"/>
  <c r="T192" i="5"/>
  <c r="T38" i="5"/>
  <c r="T121" i="5"/>
  <c r="T35" i="5"/>
  <c r="T63" i="5"/>
  <c r="T9" i="5"/>
  <c r="T203" i="5"/>
  <c r="T62" i="5"/>
  <c r="T16" i="5"/>
  <c r="T189" i="5"/>
  <c r="T40" i="5"/>
  <c r="T169" i="5"/>
  <c r="T132" i="5"/>
  <c r="T184" i="5"/>
  <c r="T88" i="5"/>
  <c r="T157" i="5"/>
  <c r="T195" i="5"/>
  <c r="T219" i="5"/>
  <c r="T123" i="5"/>
  <c r="T160" i="5"/>
  <c r="T106" i="5"/>
  <c r="T217" i="5"/>
  <c r="T64" i="5"/>
  <c r="T172" i="5"/>
  <c r="T48" i="5"/>
  <c r="T57" i="5"/>
  <c r="T97" i="5"/>
  <c r="T215" i="5"/>
  <c r="T111" i="5"/>
  <c r="T202" i="5"/>
  <c r="H70" i="6" l="1"/>
  <c r="D2" i="6" s="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<sst xmlns="http://schemas.openxmlformats.org/spreadsheetml/2006/main" count="24251" uniqueCount="16694">
  <si>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</si>
  <si>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</si>
  <si>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</si>
  <si>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</si>
  <si>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</si>
  <si>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</si>
  <si>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</si>
  <si>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</si>
  <si>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</si>
  <si>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</si>
  <si>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</si>
  <si>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</si>
  <si>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</si>
  <si>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</si>
  <si>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</si>
  <si>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</si>
  <si>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</si>
  <si>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</si>
  <si>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</si>
  <si>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</si>
  <si>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</si>
  <si>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</si>
  <si>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</si>
  <si>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</si>
  <si>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</si>
  <si>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</si>
  <si>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</si>
  <si>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</si>
  <si>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</si>
  <si>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</si>
  <si>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</si>
  <si>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</si>
  <si>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</si>
  <si>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</si>
  <si>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</si>
  <si>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</si>
  <si>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</si>
  <si>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</si>
  <si>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</si>
  <si>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</si>
  <si>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</si>
  <si>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</si>
  <si>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</si>
  <si>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</si>
  <si>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</si>
  <si>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</si>
  <si>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</si>
  <si>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</si>
  <si>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</si>
  <si>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</si>
  <si>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</si>
  <si>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</si>
  <si>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</si>
  <si>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</si>
  <si>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</si>
  <si>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</si>
  <si>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</si>
  <si>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</si>
  <si>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</si>
  <si>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</si>
  <si>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</si>
  <si>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</si>
  <si>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</si>
  <si>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</si>
  <si>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</si>
  <si>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</si>
  <si>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</si>
  <si>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</si>
  <si>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</si>
  <si>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</si>
  <si>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</si>
  <si>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</si>
  <si>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</si>
  <si>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</si>
  <si>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</si>
  <si>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</si>
  <si>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</si>
  <si>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</si>
  <si>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</si>
  <si>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</si>
  <si>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</si>
  <si>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</si>
  <si>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</si>
  <si>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</si>
  <si>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</si>
  <si>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</si>
  <si>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</si>
  <si>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</si>
  <si>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</si>
  <si>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</si>
  <si>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</si>
  <si>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</si>
  <si>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</si>
  <si>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</si>
  <si>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</si>
  <si>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</si>
  <si>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</si>
  <si>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</si>
  <si>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</si>
  <si>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</si>
  <si>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</si>
  <si>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</si>
  <si>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</si>
  <si>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</si>
  <si>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</si>
  <si>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</si>
  <si>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</si>
  <si>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</si>
  <si>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</si>
  <si>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</si>
  <si>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</si>
  <si>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</si>
  <si>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</si>
  <si>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</si>
  <si>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</si>
  <si>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</si>
  <si>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</si>
  <si>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</si>
  <si>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</si>
  <si>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</si>
  <si>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</si>
  <si>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</si>
  <si>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</si>
  <si>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</si>
  <si>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</si>
  <si>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</si>
  <si>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</si>
  <si>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</si>
  <si>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</si>
  <si>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</si>
  <si>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</si>
  <si>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</si>
  <si>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</si>
  <si>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</si>
  <si>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</si>
  <si>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</si>
  <si>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</si>
  <si>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</si>
  <si>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</si>
  <si>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</si>
  <si>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</si>
  <si>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</si>
  <si>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</si>
  <si>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</si>
  <si>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</si>
  <si>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</si>
  <si>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</si>
  <si>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</si>
  <si>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</si>
  <si>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</si>
  <si>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</si>
  <si>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</si>
  <si>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</si>
  <si>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</si>
  <si>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</si>
  <si>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</si>
  <si>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</si>
  <si>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</si>
  <si>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</si>
  <si>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</si>
  <si>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</si>
  <si>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</si>
  <si>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</si>
  <si>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</si>
  <si>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</si>
  <si>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</si>
  <si>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</si>
  <si>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</si>
  <si>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</si>
  <si>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</si>
  <si>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</si>
  <si>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</si>
  <si>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</si>
  <si>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</si>
  <si>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</si>
  <si>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</si>
  <si>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</si>
  <si>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</si>
  <si>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</si>
  <si>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</si>
  <si>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</si>
  <si>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</si>
  <si>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</si>
  <si>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</si>
  <si>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</si>
  <si>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</si>
  <si>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</si>
  <si>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</si>
  <si>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</si>
  <si>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</si>
  <si>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</si>
  <si>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</si>
  <si>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</si>
  <si>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</si>
  <si>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</si>
  <si>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</si>
  <si>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</si>
  <si>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</si>
  <si>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</si>
  <si>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</si>
  <si>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</si>
  <si>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</si>
  <si>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</si>
  <si>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</si>
  <si>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</si>
  <si>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</si>
  <si>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</si>
  <si>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</si>
  <si>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</si>
  <si>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</si>
  <si>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</si>
  <si>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</si>
  <si>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</si>
  <si>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</si>
  <si>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</si>
  <si>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</si>
  <si>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</si>
  <si>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</si>
  <si>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</si>
  <si>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</si>
  <si>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</si>
  <si>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</si>
  <si>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</si>
  <si>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</si>
  <si>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</si>
  <si>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</si>
  <si>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</si>
  <si>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</si>
  <si>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</si>
  <si>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</si>
  <si>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</si>
  <si>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</si>
  <si>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</si>
  <si>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</si>
  <si>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</si>
  <si>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</si>
  <si>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</si>
  <si>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</si>
  <si>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</si>
  <si>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</si>
  <si>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</si>
  <si>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</si>
  <si>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</si>
  <si>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</si>
  <si>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</si>
  <si>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</si>
  <si>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</si>
  <si>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</si>
  <si>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</si>
  <si>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</si>
  <si>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</si>
  <si>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</si>
  <si>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</si>
  <si>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</si>
  <si>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</si>
  <si>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</si>
  <si>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</si>
  <si>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</si>
  <si>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</si>
  <si>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</si>
  <si>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</si>
  <si>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</si>
  <si>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</si>
  <si>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</si>
  <si>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</si>
  <si>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</si>
  <si>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</si>
  <si>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</si>
  <si>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</si>
  <si>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</si>
  <si>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</si>
  <si>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</si>
  <si>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</si>
  <si>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</si>
  <si>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</si>
  <si>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</si>
  <si>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</si>
  <si>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</si>
  <si>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</si>
  <si>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</si>
  <si>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</si>
  <si>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</si>
  <si>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</si>
  <si>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</si>
  <si>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</si>
  <si>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</si>
  <si>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</si>
  <si>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</si>
  <si>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</si>
  <si>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</si>
  <si>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</si>
  <si>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</si>
  <si>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</si>
  <si>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</si>
  <si>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</si>
  <si>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</si>
  <si>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</si>
  <si>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</si>
  <si>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</si>
  <si>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</si>
  <si>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</si>
  <si>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</si>
  <si>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</si>
  <si>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</si>
  <si>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</si>
  <si>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</si>
  <si>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</si>
  <si>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</si>
  <si>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</si>
  <si>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</si>
  <si>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</si>
  <si>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</si>
  <si>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</si>
  <si>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</si>
  <si>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</si>
  <si>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</si>
  <si>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</si>
  <si>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</si>
  <si>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</si>
  <si>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</si>
  <si>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</si>
  <si>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</si>
  <si>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</si>
  <si>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</si>
  <si>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</si>
  <si>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</si>
  <si>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</si>
  <si>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</si>
  <si>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</si>
  <si>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</si>
  <si>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</si>
  <si>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</si>
  <si>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</si>
  <si>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</si>
  <si>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</si>
  <si>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</si>
  <si>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</si>
  <si>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</si>
  <si>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</si>
  <si>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</si>
  <si>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</si>
  <si>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</si>
  <si>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</si>
  <si>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</si>
  <si>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</si>
  <si>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</si>
  <si>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</si>
  <si>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</si>
  <si>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</si>
  <si>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</si>
  <si>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</si>
  <si>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</si>
  <si>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</si>
  <si>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</si>
  <si>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</si>
  <si>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</si>
  <si>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</si>
  <si>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</si>
  <si>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</si>
  <si>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</si>
  <si>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</si>
  <si>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</si>
  <si>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</si>
  <si>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</si>
  <si>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</si>
  <si>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</si>
  <si>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</si>
  <si>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</si>
  <si>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</si>
  <si>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</si>
  <si>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</si>
  <si>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</si>
  <si>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</si>
  <si>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</si>
  <si>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</si>
  <si>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</si>
  <si>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</si>
  <si>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</si>
  <si>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</si>
  <si>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</si>
  <si>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</si>
  <si>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</si>
  <si>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</si>
  <si>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</si>
  <si>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</si>
  <si>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</si>
  <si>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</si>
  <si>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</si>
  <si>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</si>
  <si>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</si>
  <si>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</si>
  <si>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</si>
  <si>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</si>
  <si>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</si>
  <si>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</si>
  <si>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</si>
  <si>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</si>
  <si>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</si>
  <si>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</si>
  <si>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</si>
  <si>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</si>
  <si>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</si>
  <si>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</si>
  <si>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</si>
  <si>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</si>
  <si>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</si>
  <si>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</si>
  <si>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</si>
  <si>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</si>
  <si>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</si>
  <si>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</si>
  <si>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</si>
  <si>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</si>
  <si>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</si>
  <si>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</si>
  <si>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</si>
  <si>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</si>
  <si>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</si>
  <si>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</si>
  <si>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</si>
  <si>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</si>
  <si>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</si>
  <si>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</si>
  <si>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</si>
  <si>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</si>
  <si>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</si>
  <si>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</si>
  <si>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</si>
  <si>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</si>
  <si>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</si>
  <si>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</si>
  <si>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</si>
  <si>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</si>
  <si>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</si>
  <si>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</si>
  <si>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</si>
  <si>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</si>
  <si>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</si>
  <si>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</si>
  <si>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</si>
  <si>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</si>
  <si>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</si>
  <si>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</si>
  <si>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</si>
  <si>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</si>
  <si>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</si>
  <si>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</si>
  <si>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</si>
  <si>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</si>
  <si>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</si>
  <si>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</si>
  <si>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</si>
  <si>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</si>
  <si>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</si>
  <si>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</si>
  <si>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</si>
  <si>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</si>
  <si>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</si>
  <si>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</si>
  <si>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</si>
  <si>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</si>
  <si>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</si>
  <si>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</si>
  <si>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</si>
  <si>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</si>
  <si>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</si>
  <si>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</si>
  <si>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</si>
  <si>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</si>
  <si>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</si>
  <si>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</si>
  <si>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</si>
  <si>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</si>
  <si>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</si>
  <si>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</si>
  <si>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</si>
  <si>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</si>
  <si>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</si>
  <si>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</si>
  <si>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</si>
  <si>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</si>
  <si>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</si>
  <si>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</si>
  <si>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</si>
  <si>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</si>
  <si>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</si>
  <si>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</si>
  <si>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</si>
  <si>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</si>
  <si>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</si>
  <si>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</si>
  <si>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</si>
  <si>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</si>
  <si>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</si>
  <si>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</si>
  <si>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</si>
  <si>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</si>
  <si>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</si>
  <si>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</si>
  <si>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</si>
  <si>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</si>
  <si>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</si>
  <si>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</si>
  <si>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</si>
  <si>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</si>
  <si>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</si>
  <si>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</si>
  <si>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</si>
  <si>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</si>
  <si>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</si>
  <si>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</si>
  <si>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</si>
  <si>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</si>
  <si>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</si>
  <si>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</si>
  <si>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</si>
  <si>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</si>
  <si>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</si>
  <si>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</si>
  <si>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</si>
  <si>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</si>
  <si>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</si>
  <si>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</si>
  <si>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</si>
  <si>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</si>
  <si>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</si>
  <si>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</si>
  <si>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</si>
  <si>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</si>
  <si>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</si>
  <si>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</si>
  <si>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</si>
  <si>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</si>
  <si>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</si>
  <si>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</si>
  <si>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</si>
  <si>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</si>
  <si>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</si>
  <si>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</si>
  <si>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</si>
  <si>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</si>
  <si>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</si>
  <si>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</si>
  <si>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</si>
  <si>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</si>
  <si>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</si>
  <si>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</si>
  <si>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</si>
  <si>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</si>
  <si>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</si>
  <si>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</si>
  <si>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</si>
  <si>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</si>
  <si>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</si>
  <si>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</si>
  <si>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</si>
  <si>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</si>
  <si>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</si>
  <si>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</si>
  <si>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</si>
  <si>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</si>
  <si>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</si>
  <si>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</si>
  <si>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</si>
  <si>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</si>
  <si>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</si>
  <si>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</si>
  <si>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</si>
  <si>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</si>
  <si>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</si>
  <si>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</si>
  <si>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</si>
  <si>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</si>
  <si>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</si>
  <si>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</si>
  <si>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</si>
  <si>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</si>
  <si>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</si>
  <si>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</si>
  <si>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</si>
  <si>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</si>
  <si>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</si>
  <si>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</si>
  <si>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</si>
  <si>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</si>
  <si>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</si>
  <si>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</si>
  <si>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</si>
  <si>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</si>
  <si>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</si>
  <si>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</si>
  <si>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</si>
  <si>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</si>
  <si>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</si>
  <si>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</si>
  <si>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</si>
  <si>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</si>
  <si>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</si>
  <si>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</si>
  <si>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</si>
  <si>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</si>
  <si>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</si>
  <si>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</si>
  <si>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</si>
  <si>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</si>
  <si>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</si>
  <si>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</si>
  <si>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</si>
  <si>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</si>
  <si>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</si>
  <si>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</si>
  <si>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</si>
  <si>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</si>
  <si>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</si>
  <si>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</si>
  <si>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</si>
  <si>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</si>
  <si>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</si>
  <si>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</si>
  <si>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</si>
  <si>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</si>
  <si>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</si>
  <si>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</si>
  <si>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</si>
  <si>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</si>
  <si>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</si>
  <si>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</si>
  <si>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</si>
  <si>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</si>
  <si>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</si>
  <si>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</si>
  <si>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</si>
  <si>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</si>
  <si>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</si>
  <si>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</si>
  <si>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</si>
  <si>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</si>
  <si>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</si>
  <si>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</si>
  <si>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</si>
  <si>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</si>
  <si>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</si>
  <si>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</si>
  <si>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</si>
  <si>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</si>
  <si>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</si>
  <si>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</si>
  <si>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</si>
  <si>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</si>
  <si>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</si>
  <si>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</si>
  <si>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</si>
  <si>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</si>
  <si>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</si>
  <si>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</si>
  <si>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</si>
  <si>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</si>
  <si>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</si>
  <si>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</si>
  <si>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</si>
  <si>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</si>
  <si>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</si>
  <si>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</si>
  <si>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</si>
  <si>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</si>
  <si>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</si>
  <si>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</si>
  <si>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</si>
  <si>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</si>
  <si>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</si>
  <si>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</si>
  <si>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</si>
  <si>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</si>
  <si>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</si>
  <si>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</si>
  <si>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</si>
  <si>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</si>
  <si>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</si>
  <si>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</si>
  <si>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</si>
  <si>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</si>
  <si>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</si>
  <si>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</si>
  <si>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</si>
  <si>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</si>
  <si>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</si>
  <si>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</si>
  <si>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</si>
  <si>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</si>
  <si>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</si>
  <si>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</si>
  <si>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</si>
  <si>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</si>
  <si>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</si>
  <si>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</si>
  <si>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</si>
  <si>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</si>
  <si>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</si>
  <si>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</si>
  <si>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</si>
  <si>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</si>
  <si>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</si>
  <si>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</si>
  <si>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</si>
  <si>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</si>
  <si>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</si>
  <si>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</si>
  <si>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</si>
  <si>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</si>
  <si>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</si>
  <si>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</si>
  <si>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</si>
  <si>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</si>
  <si>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</si>
  <si>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</si>
  <si>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</si>
  <si>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</si>
  <si>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</si>
  <si>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</si>
  <si>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</si>
  <si>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</si>
  <si>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</si>
  <si>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</si>
  <si>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</si>
  <si>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</si>
  <si>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</si>
  <si>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</si>
  <si>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</si>
  <si>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</si>
  <si>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</si>
  <si>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</si>
  <si>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</si>
  <si>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</si>
  <si>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</si>
  <si>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</si>
  <si>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</si>
  <si>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</si>
  <si>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</si>
  <si>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</si>
  <si>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</si>
  <si>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</si>
  <si>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</si>
  <si>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</si>
  <si>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</si>
  <si>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</si>
  <si>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</si>
  <si>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</si>
  <si>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</si>
  <si>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</si>
  <si>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</si>
  <si>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</si>
  <si>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</si>
  <si>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</si>
  <si>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</si>
  <si>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</si>
  <si>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</si>
  <si>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</si>
  <si>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</si>
  <si>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</si>
  <si>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</si>
  <si>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</si>
  <si>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</si>
  <si>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</si>
  <si>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</si>
  <si>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</si>
  <si>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</si>
  <si>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</si>
  <si>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</si>
  <si>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</si>
  <si>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</si>
  <si>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</si>
  <si>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</si>
  <si>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</si>
  <si>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</si>
  <si>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</si>
  <si>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</si>
  <si>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</si>
  <si>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</si>
  <si>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</si>
  <si>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</si>
  <si>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</si>
  <si>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</si>
  <si>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</si>
  <si>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</si>
  <si>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</si>
  <si>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</si>
  <si>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</si>
  <si>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</si>
  <si>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</si>
  <si>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</si>
  <si>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</si>
  <si>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</si>
  <si>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</si>
  <si>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</si>
  <si>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</si>
  <si>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</si>
  <si>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</si>
  <si>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</si>
  <si>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</si>
  <si>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</si>
  <si>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</si>
  <si>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</si>
  <si>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</si>
  <si>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</si>
  <si>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</si>
  <si>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</si>
  <si>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</si>
  <si>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</si>
  <si>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</si>
  <si>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</si>
  <si>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</si>
  <si>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</si>
  <si>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</si>
  <si>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</si>
  <si>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</si>
  <si>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</si>
  <si>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</si>
  <si>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</si>
  <si>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</si>
  <si>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</si>
  <si>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</si>
  <si>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</si>
  <si>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</si>
  <si>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</si>
  <si>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</si>
  <si>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</si>
  <si>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</si>
  <si>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</si>
  <si>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</si>
  <si>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</si>
  <si>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</si>
  <si>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</si>
  <si>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</si>
  <si>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</si>
  <si>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</si>
  <si>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</si>
  <si>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</si>
  <si>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</si>
  <si>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</si>
  <si>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</si>
  <si>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</si>
  <si>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</si>
  <si>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</si>
  <si>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</si>
  <si>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</si>
  <si>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</si>
  <si>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</si>
  <si>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</si>
  <si>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</si>
  <si>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</si>
  <si>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</si>
  <si>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</si>
  <si>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</si>
  <si>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</si>
  <si>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</si>
  <si>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</si>
  <si>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</si>
  <si>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</si>
  <si>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</si>
  <si>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</si>
  <si>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</si>
  <si>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</si>
  <si>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</si>
  <si>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</si>
  <si>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</si>
  <si>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</si>
  <si>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</si>
  <si>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</si>
  <si>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</si>
  <si>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</si>
  <si>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</si>
  <si>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</si>
  <si>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</si>
  <si>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</si>
  <si>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</si>
  <si>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</si>
  <si>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</si>
  <si>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</si>
  <si>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</si>
  <si>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</si>
  <si>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</si>
  <si>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</si>
  <si>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</si>
  <si>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</si>
  <si>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</si>
  <si>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</si>
  <si>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</si>
  <si>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</si>
  <si>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</si>
  <si>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</si>
  <si>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</si>
  <si>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</si>
  <si>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</si>
  <si>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</si>
  <si>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</si>
  <si>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</si>
  <si>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</si>
  <si>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</si>
  <si>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</si>
  <si>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</si>
  <si>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</si>
  <si>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</si>
  <si>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</si>
  <si>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</si>
  <si>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</si>
  <si>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</si>
  <si>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</si>
  <si>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</si>
  <si>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</si>
  <si>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</si>
  <si>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</si>
  <si>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</si>
  <si>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</si>
  <si>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</si>
  <si>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</si>
  <si>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</si>
  <si>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</si>
  <si>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</si>
  <si>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</si>
  <si>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</si>
  <si>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</si>
  <si>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</si>
  <si>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</si>
  <si>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</si>
  <si>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</si>
  <si>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</si>
  <si>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</si>
  <si>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</si>
  <si>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</si>
  <si>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</si>
  <si>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</si>
  <si>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</si>
  <si>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</si>
  <si>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</si>
  <si>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</si>
  <si>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</si>
  <si>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</si>
  <si>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</si>
  <si>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</si>
  <si>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</si>
  <si>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</si>
  <si>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</si>
  <si>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</si>
  <si>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</si>
  <si>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</si>
  <si>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</si>
  <si>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</si>
  <si>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</si>
  <si>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</si>
  <si>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</si>
  <si>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</si>
  <si>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</si>
  <si>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</si>
  <si>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</si>
  <si>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</si>
  <si>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</si>
  <si>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</si>
  <si>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</si>
  <si>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</si>
  <si>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</si>
  <si>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</si>
  <si>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</si>
  <si>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</si>
  <si>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</si>
  <si>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</si>
  <si>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</si>
  <si>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</si>
  <si>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</si>
  <si>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</si>
  <si>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</si>
  <si>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</si>
  <si>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</si>
  <si>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</si>
  <si>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</si>
  <si>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</si>
  <si>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</si>
  <si>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</si>
  <si>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</si>
  <si>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</si>
  <si>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</si>
  <si>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</si>
  <si>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</si>
  <si>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</si>
  <si>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</si>
  <si>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</si>
  <si>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</si>
  <si>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</si>
  <si>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</si>
  <si>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</si>
  <si>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</si>
  <si>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</si>
  <si>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</si>
  <si>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</si>
  <si>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</si>
  <si>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</si>
  <si>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</si>
  <si>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</si>
  <si>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</si>
  <si>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</si>
  <si>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</si>
  <si>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</si>
  <si>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</si>
  <si>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</si>
  <si>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</si>
  <si>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</si>
  <si>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</si>
  <si>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</si>
  <si>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</si>
  <si>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</si>
  <si>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</si>
  <si>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</si>
  <si>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</si>
  <si>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</si>
  <si>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</si>
  <si>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</si>
  <si>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</si>
  <si>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</si>
  <si>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</si>
  <si>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</si>
  <si>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</si>
  <si>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</si>
  <si>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</si>
  <si>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</si>
  <si>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</si>
  <si>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</si>
  <si>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</si>
  <si>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</si>
  <si>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</si>
  <si>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</si>
  <si>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</si>
  <si>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</si>
  <si>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</si>
  <si>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</si>
  <si>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</si>
  <si>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</si>
  <si>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</si>
  <si>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</si>
  <si>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</si>
  <si>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</si>
  <si>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</si>
  <si>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</si>
  <si>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</si>
  <si>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</si>
  <si>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</si>
  <si>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</si>
  <si>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</si>
  <si>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</si>
  <si>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</si>
  <si>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</si>
  <si>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</si>
  <si>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</si>
  <si>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</si>
  <si>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</si>
  <si>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</si>
  <si>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</si>
  <si>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</si>
  <si>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</si>
  <si>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</si>
  <si>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</si>
  <si>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</si>
  <si>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</si>
  <si>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</si>
  <si>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</si>
  <si>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</si>
  <si>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</si>
  <si>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</si>
  <si>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</si>
  <si>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</si>
  <si>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</si>
  <si>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</si>
  <si>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</si>
  <si>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</si>
  <si>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</si>
  <si>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</si>
  <si>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</si>
  <si>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</si>
  <si>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</si>
  <si>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</si>
  <si>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</si>
  <si>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</si>
  <si>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</si>
  <si>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</si>
  <si>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</si>
  <si>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</si>
  <si>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</si>
  <si>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</si>
  <si>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</si>
  <si>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</si>
  <si>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</si>
  <si>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</si>
  <si>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</si>
  <si>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</si>
  <si>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</si>
  <si>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</si>
  <si>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</si>
  <si>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</si>
  <si>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</si>
  <si>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</si>
  <si>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</si>
  <si>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</si>
  <si>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</si>
  <si>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</si>
  <si>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</si>
  <si>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</si>
  <si>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</si>
  <si>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</si>
  <si>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</si>
  <si>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</si>
  <si>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</si>
  <si>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</si>
  <si>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</si>
  <si>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</si>
  <si>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</si>
  <si>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</si>
  <si>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</si>
  <si>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</si>
  <si>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</si>
  <si>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</si>
  <si>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</si>
  <si>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</si>
  <si>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</si>
  <si>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</si>
  <si>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</si>
  <si>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</si>
  <si>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</si>
  <si>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</si>
  <si>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</si>
  <si>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</si>
  <si>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</si>
  <si>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</si>
  <si>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</si>
  <si>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</si>
  <si>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</si>
  <si>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</si>
  <si>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</si>
  <si>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</si>
  <si>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</si>
  <si>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</si>
  <si>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</si>
  <si>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</si>
  <si>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</si>
  <si>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</si>
  <si>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</si>
  <si>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</si>
  <si>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</si>
  <si>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</si>
  <si>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</si>
  <si>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</si>
  <si>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</si>
  <si>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</si>
  <si>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</si>
  <si>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</si>
  <si>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</si>
  <si>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</si>
  <si>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</si>
  <si>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</si>
  <si>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</si>
  <si>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</si>
  <si>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</si>
  <si>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</si>
  <si>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</si>
  <si>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</si>
  <si>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</si>
  <si>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</si>
  <si>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</si>
  <si>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</si>
  <si>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</si>
  <si>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</si>
  <si>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</si>
  <si>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</si>
  <si>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</si>
  <si>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</si>
  <si>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</si>
  <si>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</si>
  <si>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</si>
  <si>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</si>
  <si>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</si>
  <si>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</si>
  <si>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</si>
  <si>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</si>
  <si>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</si>
  <si>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</si>
  <si>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</si>
  <si>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</si>
  <si>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</si>
  <si>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</si>
  <si>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</si>
  <si>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</si>
  <si>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</si>
  <si>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</si>
  <si>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</si>
  <si>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</si>
  <si>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</si>
  <si>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</si>
  <si>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</si>
  <si>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</si>
  <si>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</si>
  <si>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</si>
  <si>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</si>
  <si>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</si>
  <si>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</si>
  <si>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</si>
  <si>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</si>
  <si>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</si>
  <si>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</si>
  <si>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</si>
  <si>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</si>
  <si>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</si>
  <si>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</si>
  <si>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</si>
  <si>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</si>
  <si>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</si>
  <si>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</si>
  <si>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</si>
  <si>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</si>
  <si>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</si>
  <si>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</si>
  <si>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</si>
  <si>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</si>
  <si>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</si>
  <si>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</si>
  <si>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</si>
  <si>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</si>
  <si>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</si>
  <si>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</si>
  <si>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</si>
  <si>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</si>
  <si>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</si>
  <si>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</si>
  <si>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</si>
  <si>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</si>
  <si>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</si>
  <si>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</si>
  <si>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</si>
  <si>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</si>
  <si>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</si>
  <si>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</si>
  <si>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</si>
  <si>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</si>
  <si>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</si>
  <si>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</si>
  <si>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</si>
  <si>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</si>
  <si>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</si>
  <si>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</si>
  <si>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</si>
  <si>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</si>
  <si>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</si>
  <si>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</si>
  <si>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</si>
  <si>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</si>
  <si>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</si>
  <si>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</si>
  <si>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</si>
  <si>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</si>
  <si>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</si>
  <si>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</si>
  <si>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</si>
  <si>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</si>
  <si>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</si>
  <si>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</si>
  <si>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</si>
  <si>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</si>
  <si>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</si>
  <si>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</si>
  <si>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</si>
  <si>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</si>
  <si>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</si>
  <si>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</si>
  <si>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</si>
  <si>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</si>
  <si>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</si>
  <si>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</si>
  <si>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</si>
  <si>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</si>
  <si>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</si>
  <si>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</si>
  <si>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</si>
  <si>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</si>
  <si>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</si>
  <si>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</si>
  <si>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</si>
  <si>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</si>
  <si>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</si>
  <si>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</si>
  <si>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</si>
  <si>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</si>
  <si>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</si>
  <si>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</si>
  <si>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</si>
  <si>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</si>
  <si>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</si>
  <si>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</si>
  <si>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</si>
  <si>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</si>
  <si>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</si>
  <si>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</si>
  <si>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</si>
  <si>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</si>
  <si>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</si>
  <si>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</si>
  <si>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</si>
  <si>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</si>
  <si>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</si>
  <si>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</si>
  <si>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</si>
  <si>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</si>
  <si>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</si>
  <si>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</si>
  <si>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</si>
  <si>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</si>
  <si>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</si>
  <si>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</si>
  <si>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</si>
  <si>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</si>
  <si>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</si>
  <si>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</si>
  <si>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</si>
  <si>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</si>
  <si>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</si>
  <si>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</si>
  <si>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</si>
  <si>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</si>
  <si>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</si>
  <si>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</si>
  <si>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</si>
  <si>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</si>
  <si>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</si>
  <si>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</si>
  <si>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</si>
  <si>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</si>
  <si>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</si>
  <si>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</si>
  <si>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</si>
  <si>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</si>
  <si>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</si>
  <si>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</si>
  <si>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</si>
  <si>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</si>
  <si>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</si>
  <si>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</si>
  <si>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</si>
  <si>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</si>
  <si>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</si>
  <si>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</si>
  <si>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</si>
  <si>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</si>
  <si>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</si>
  <si>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</si>
  <si>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</si>
  <si>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</si>
  <si>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</si>
  <si>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</si>
  <si>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</si>
  <si>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</si>
  <si>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</si>
  <si>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</si>
  <si>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</si>
  <si>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</si>
  <si>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</si>
  <si>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</si>
  <si>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</si>
  <si>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</si>
  <si>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</si>
  <si>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</si>
  <si>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</si>
  <si>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</si>
  <si>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</si>
  <si>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</si>
  <si>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</si>
  <si>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</si>
  <si>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</si>
  <si>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</si>
  <si>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</si>
  <si>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</si>
  <si>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</si>
  <si>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</si>
  <si>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</si>
  <si>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</si>
  <si>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</si>
  <si>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</si>
  <si>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</si>
  <si>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</si>
  <si>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</si>
  <si>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</si>
  <si>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</si>
  <si>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</si>
  <si>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</si>
  <si>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</si>
  <si>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</si>
  <si>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</si>
  <si>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</si>
  <si>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</si>
  <si>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</si>
  <si>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</si>
  <si>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</si>
  <si>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</si>
  <si>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</si>
  <si>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</si>
  <si>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</si>
  <si>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</si>
  <si>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</si>
  <si>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</si>
  <si>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</si>
  <si>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</si>
  <si>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</si>
  <si>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</si>
  <si>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</si>
  <si>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</si>
  <si>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</si>
  <si>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</si>
  <si>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</si>
  <si>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</si>
  <si>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</si>
  <si>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</si>
  <si>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</si>
  <si>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</si>
  <si>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</si>
  <si>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</si>
  <si>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</si>
  <si>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</si>
  <si>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</si>
  <si>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</si>
  <si>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</si>
  <si>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</si>
  <si>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</si>
  <si>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</si>
  <si>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</si>
  <si>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</si>
  <si>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</si>
  <si>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</si>
  <si>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</si>
  <si>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</si>
  <si>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</si>
  <si>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</si>
  <si>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</si>
  <si>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</si>
  <si>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</si>
  <si>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</si>
  <si>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</si>
  <si>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</si>
  <si>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</si>
  <si>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</si>
  <si>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</si>
  <si>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</si>
  <si>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</si>
  <si>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</si>
  <si>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</si>
  <si>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</si>
  <si>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</si>
  <si>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</si>
  <si>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</si>
  <si>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</si>
  <si>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</si>
  <si>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</si>
  <si>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</si>
  <si>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</si>
  <si>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</si>
  <si>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</si>
  <si>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</si>
  <si>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</si>
  <si>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</si>
  <si>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</si>
  <si>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</si>
  <si>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</si>
  <si>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</si>
  <si>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</si>
  <si>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</si>
  <si>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</si>
  <si>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</si>
  <si>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</si>
  <si>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</si>
  <si>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</si>
  <si>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</si>
  <si>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</si>
  <si>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</si>
  <si>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</si>
  <si>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</si>
  <si>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</si>
  <si>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</si>
  <si>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</si>
  <si>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</si>
  <si>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</si>
  <si>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</si>
  <si>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</si>
  <si>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</si>
  <si>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</si>
  <si>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</si>
  <si>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</si>
  <si>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</si>
  <si>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</si>
  <si>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</si>
  <si>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</si>
  <si>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</si>
  <si>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</si>
  <si>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</si>
  <si>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</si>
  <si>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</si>
  <si>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</si>
  <si>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</si>
  <si>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</si>
  <si>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</si>
  <si>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</si>
  <si>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</si>
  <si>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</si>
  <si>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</si>
  <si>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</si>
  <si>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</si>
  <si>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</si>
  <si>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</si>
  <si>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</si>
  <si>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</si>
  <si>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</si>
  <si>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</si>
  <si>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</si>
  <si>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</si>
  <si>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</si>
  <si>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</si>
  <si>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</si>
  <si>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</si>
  <si>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</si>
  <si>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</si>
  <si>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</si>
  <si>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</si>
  <si>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</si>
  <si>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</si>
  <si>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</si>
  <si>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</si>
  <si>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</si>
  <si>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</si>
  <si>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</si>
  <si>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</si>
  <si>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</si>
  <si>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</si>
  <si>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</si>
  <si>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</si>
  <si>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</si>
  <si>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</si>
  <si>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</si>
  <si>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</si>
  <si>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</si>
  <si>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</si>
  <si>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</si>
  <si>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</si>
  <si>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</si>
  <si>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</si>
  <si>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</si>
  <si>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</si>
  <si>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</si>
  <si>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</si>
  <si>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</si>
  <si>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</si>
  <si>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</si>
  <si>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</si>
  <si>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</si>
  <si>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</si>
  <si>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</si>
  <si>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</si>
  <si>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</si>
  <si>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</si>
  <si>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</si>
  <si>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</si>
  <si>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</si>
  <si>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</si>
  <si>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</si>
  <si>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</si>
  <si>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</si>
  <si>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</si>
  <si>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</si>
  <si>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</si>
  <si>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</si>
  <si>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</si>
  <si>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</si>
  <si>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</si>
  <si>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</si>
  <si>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</si>
  <si>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</si>
  <si>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</si>
  <si>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</si>
  <si>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</si>
  <si>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</si>
  <si>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</si>
  <si>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</si>
  <si>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</si>
  <si>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</si>
  <si>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</si>
  <si>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</si>
  <si>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</si>
  <si>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</si>
  <si>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</si>
  <si>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</si>
  <si>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</si>
  <si>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</si>
  <si>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</si>
  <si>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</si>
  <si>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</si>
  <si>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</si>
  <si>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</si>
  <si>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</si>
  <si>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</si>
  <si>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</si>
  <si>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</si>
  <si>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</si>
  <si>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</si>
  <si>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</si>
  <si>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</si>
  <si>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</si>
  <si>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</si>
  <si>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</si>
  <si>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</si>
  <si>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</si>
  <si>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</si>
  <si>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</si>
  <si>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</si>
  <si>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</si>
  <si>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</si>
  <si>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</si>
  <si>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</si>
  <si>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</si>
  <si>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</si>
  <si>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</si>
  <si>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</si>
  <si>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</si>
  <si>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</si>
  <si>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</si>
  <si>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</si>
  <si>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</si>
  <si>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</si>
  <si>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</si>
  <si>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</si>
  <si>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</si>
  <si>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</si>
  <si>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</si>
  <si>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</si>
  <si>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</si>
  <si>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</si>
  <si>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</si>
  <si>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</si>
  <si>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</si>
  <si>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</si>
  <si>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</si>
  <si>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</si>
  <si>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</si>
  <si>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</si>
  <si>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</si>
  <si>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</si>
  <si>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</si>
  <si>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</si>
  <si>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</si>
  <si>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</si>
  <si>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</si>
  <si>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</si>
  <si>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</si>
  <si>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</si>
  <si>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</si>
  <si>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</si>
  <si>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</si>
  <si>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</si>
  <si>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</si>
  <si>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</si>
  <si>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</si>
  <si>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</si>
  <si>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</si>
  <si>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</si>
  <si>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</si>
  <si>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</si>
  <si>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</si>
  <si>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</si>
  <si>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</si>
  <si>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</si>
  <si>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</si>
  <si>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</si>
  <si>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</si>
  <si>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</si>
  <si>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</si>
  <si>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</si>
  <si>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</si>
  <si>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</si>
  <si>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</si>
  <si>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</si>
  <si>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</si>
  <si>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</si>
  <si>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</si>
  <si>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</si>
  <si>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</si>
  <si>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</si>
  <si>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</si>
  <si>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</si>
  <si>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</si>
  <si>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</si>
  <si>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</si>
  <si>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</si>
  <si>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</si>
  <si>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</si>
  <si>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</si>
  <si>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</si>
  <si>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</si>
  <si>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</si>
  <si>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</si>
  <si>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</si>
  <si>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</si>
  <si>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</si>
  <si>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</si>
  <si>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</si>
  <si>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</si>
  <si>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</si>
  <si>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</si>
  <si>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</si>
  <si>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</si>
  <si>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</si>
  <si>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</si>
  <si>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</si>
  <si>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</si>
  <si>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</si>
  <si>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</si>
  <si>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</si>
  <si>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</si>
  <si>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</si>
  <si>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</si>
  <si>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</si>
  <si>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</si>
  <si>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</si>
  <si>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</si>
  <si>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</si>
  <si>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</si>
  <si>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</si>
  <si>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</si>
  <si>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</si>
  <si>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</si>
  <si>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</si>
  <si>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</si>
  <si>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</si>
  <si>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</si>
  <si>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</si>
  <si>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</si>
  <si>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</si>
  <si>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</si>
  <si>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</si>
  <si>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</si>
  <si>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</si>
  <si>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</si>
  <si>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</si>
  <si>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</si>
  <si>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</si>
  <si>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</si>
  <si>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</si>
  <si>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</si>
  <si>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</si>
  <si>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</si>
  <si>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</si>
  <si>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</si>
  <si>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</si>
  <si>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</si>
  <si>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</si>
  <si>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</si>
  <si>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</si>
  <si>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</si>
  <si>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</si>
  <si>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</si>
  <si>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</si>
  <si>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</si>
  <si>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</si>
  <si>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</si>
  <si>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</si>
  <si>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</si>
  <si>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</si>
  <si>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</si>
  <si>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</si>
  <si>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</si>
  <si>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</si>
  <si>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</si>
  <si>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</si>
  <si>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</si>
  <si>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</si>
  <si>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</si>
  <si>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</si>
  <si>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</si>
  <si>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</si>
  <si>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</si>
  <si>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</si>
  <si>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</si>
  <si>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</si>
  <si>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</si>
  <si>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</si>
  <si>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</si>
  <si>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</si>
  <si>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</si>
  <si>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</si>
  <si>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</si>
  <si>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</si>
  <si>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</si>
  <si>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</si>
  <si>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</si>
  <si>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</si>
  <si>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</si>
  <si>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</si>
  <si>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</si>
  <si>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</si>
  <si>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</si>
  <si>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</si>
  <si>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</si>
  <si>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</si>
  <si>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</si>
  <si>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</si>
  <si>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</si>
  <si>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</si>
  <si>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</si>
  <si>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</si>
  <si>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</si>
  <si>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</si>
  <si>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</si>
  <si>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</si>
  <si>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</si>
  <si>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</si>
  <si>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</si>
  <si>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</si>
  <si>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</si>
  <si>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</si>
  <si>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</si>
  <si>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</si>
  <si>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</si>
  <si>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</si>
  <si>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</si>
  <si>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</si>
  <si>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</si>
  <si>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</si>
  <si>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</si>
  <si>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</si>
  <si>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</si>
  <si>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</si>
  <si>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</si>
  <si>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</si>
  <si>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</si>
  <si>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</si>
  <si>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</si>
  <si>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</si>
  <si>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</si>
  <si>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</si>
  <si>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</si>
  <si>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</si>
  <si>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</si>
  <si>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</si>
  <si>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</si>
  <si>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</si>
  <si>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</si>
  <si>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</si>
  <si>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</si>
  <si>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</si>
  <si>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</si>
  <si>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</si>
  <si>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</si>
  <si>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</si>
  <si>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</si>
  <si>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</si>
  <si>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</si>
  <si>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</si>
  <si>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</si>
  <si>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</si>
  <si>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</si>
  <si>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</si>
  <si>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</si>
  <si>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</si>
  <si>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</si>
  <si>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</si>
  <si>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</si>
  <si>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</si>
  <si>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</si>
  <si>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</si>
  <si>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</si>
  <si>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</si>
  <si>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</si>
  <si>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</si>
  <si>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</si>
  <si>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</si>
  <si>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</si>
  <si>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</si>
  <si>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</si>
  <si>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</si>
  <si>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</si>
  <si>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</si>
  <si>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</si>
  <si>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</si>
  <si>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</si>
  <si>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</si>
  <si>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</si>
  <si>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</si>
  <si>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</si>
  <si>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</si>
  <si>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</si>
  <si>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</si>
  <si>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</si>
  <si>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</si>
  <si>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</si>
  <si>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</si>
  <si>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</si>
  <si>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</si>
  <si>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</si>
  <si>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</si>
  <si>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</si>
  <si>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</si>
  <si>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</si>
  <si>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</si>
  <si>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</si>
  <si>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</si>
  <si>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</si>
  <si>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</si>
  <si>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</si>
  <si>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</si>
  <si>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</si>
  <si>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</si>
  <si>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</si>
  <si>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</si>
  <si>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</si>
  <si>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</si>
  <si>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</si>
  <si>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</si>
  <si>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</si>
  <si>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</si>
  <si>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</si>
  <si>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</si>
  <si>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</si>
  <si>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</si>
  <si>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</si>
  <si>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</si>
  <si>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</si>
  <si>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</si>
  <si>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</si>
  <si>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</si>
  <si>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</si>
  <si>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</si>
  <si>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</si>
  <si>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</si>
  <si>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</si>
  <si>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</si>
  <si>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</si>
  <si>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</si>
  <si>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</si>
  <si>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</si>
  <si>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</si>
  <si>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</si>
  <si>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</si>
  <si>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</si>
  <si>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</si>
  <si>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</si>
  <si>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</si>
  <si>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</si>
  <si>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</si>
  <si>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</si>
  <si>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</si>
  <si>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</si>
  <si>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</si>
  <si>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</si>
  <si>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</si>
  <si>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</si>
  <si>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</si>
  <si>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</si>
  <si>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</si>
  <si>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</si>
  <si>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</si>
  <si>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</si>
  <si>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</si>
  <si>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</si>
  <si>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</si>
  <si>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</si>
  <si>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</si>
  <si>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</si>
  <si>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</si>
  <si>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</si>
  <si>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</si>
  <si>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</si>
  <si>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</si>
  <si>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</si>
  <si>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</si>
  <si>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</si>
  <si>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</si>
  <si>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</si>
  <si>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</si>
  <si>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</si>
  <si>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</si>
  <si>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</si>
  <si>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</si>
  <si>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</si>
  <si>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</si>
  <si>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</si>
  <si>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</si>
  <si>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</si>
  <si>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</si>
  <si>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</si>
  <si>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</si>
  <si>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</si>
  <si>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</si>
  <si>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</si>
  <si>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</si>
  <si>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</si>
  <si>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</si>
  <si>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</si>
  <si>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</si>
  <si>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</si>
  <si>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</si>
  <si>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</si>
  <si>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</si>
  <si>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</si>
  <si>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</si>
  <si>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</si>
  <si>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</si>
  <si>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</si>
  <si>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</si>
  <si>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</si>
  <si>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</si>
  <si>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</si>
  <si>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</si>
  <si>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</si>
  <si>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</si>
  <si>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</si>
  <si>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</si>
  <si>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</si>
  <si>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</si>
  <si>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</si>
  <si>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</si>
  <si>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</si>
  <si>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</si>
  <si>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</si>
  <si>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</si>
  <si>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</si>
  <si>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</si>
  <si>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</si>
  <si>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</si>
  <si>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</si>
  <si>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</si>
  <si>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</si>
  <si>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</si>
  <si>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</si>
  <si>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</si>
  <si>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</si>
  <si>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</si>
  <si>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</si>
  <si>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</si>
  <si>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</si>
  <si>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</si>
  <si>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</si>
  <si>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</si>
  <si>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</si>
  <si>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</si>
  <si>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</si>
  <si>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</si>
  <si>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</si>
  <si>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</si>
  <si>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</si>
  <si>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</si>
  <si>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</si>
  <si>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</si>
  <si>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</si>
  <si>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</si>
  <si>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</si>
  <si>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</si>
  <si>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</si>
  <si>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</si>
  <si>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</si>
  <si>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</si>
  <si>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</si>
  <si>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</si>
  <si>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</si>
  <si>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</si>
  <si>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</si>
  <si>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</si>
  <si>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</si>
  <si>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</si>
  <si>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</si>
  <si>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</si>
  <si>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</si>
  <si>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</si>
  <si>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</si>
  <si>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</si>
  <si>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</si>
  <si>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</si>
  <si>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</si>
  <si>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</si>
  <si>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</si>
  <si>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</si>
  <si>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</si>
  <si>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</si>
  <si>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</si>
  <si>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</si>
  <si>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</si>
  <si>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</si>
  <si>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</si>
  <si>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</si>
  <si>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</si>
  <si>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</si>
  <si>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</si>
  <si>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</si>
  <si>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</si>
  <si>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</si>
  <si>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</si>
  <si>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</si>
  <si>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</si>
  <si>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</si>
  <si>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</si>
  <si>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</si>
  <si>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</si>
  <si>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</si>
  <si>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</si>
  <si>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</si>
  <si>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</si>
  <si>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</si>
  <si>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</si>
  <si>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</si>
  <si>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</si>
  <si>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</si>
  <si>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</si>
  <si>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</si>
  <si>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</si>
  <si>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</si>
  <si>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</si>
  <si>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</si>
  <si>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</si>
  <si>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</si>
  <si>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</si>
  <si>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</si>
  <si>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</si>
  <si>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</si>
  <si>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</si>
  <si>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</si>
  <si>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</si>
  <si>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</si>
  <si>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</si>
  <si>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</si>
  <si>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</si>
  <si>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</si>
  <si>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</si>
  <si>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</si>
  <si>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</si>
  <si>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</si>
  <si>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</si>
  <si>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</si>
  <si>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</si>
  <si>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</si>
  <si>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</si>
  <si>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</si>
  <si>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</si>
  <si>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</si>
  <si>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</si>
  <si>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</si>
  <si>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</si>
  <si>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</si>
  <si>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</si>
  <si>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</si>
  <si>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</si>
  <si>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</si>
  <si>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</si>
  <si>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</si>
  <si>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</si>
  <si>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</si>
  <si>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</si>
  <si>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</si>
  <si>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</si>
  <si>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</si>
  <si>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</si>
  <si>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</si>
  <si>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</si>
  <si>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</si>
  <si>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</si>
  <si>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</si>
  <si>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</si>
  <si>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</si>
  <si>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</si>
  <si>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</si>
  <si>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</si>
  <si>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</si>
  <si>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</si>
  <si>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</si>
  <si>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</si>
  <si>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</si>
  <si>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</si>
  <si>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</si>
  <si>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</si>
  <si>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</si>
  <si>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</si>
  <si>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</si>
  <si>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</si>
  <si>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</si>
  <si>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</si>
  <si>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</si>
  <si>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</si>
  <si>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</si>
  <si>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</si>
  <si>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</si>
  <si>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</si>
  <si>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</si>
  <si>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</si>
  <si>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</si>
  <si>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</si>
  <si>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</si>
  <si>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</si>
  <si>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</si>
  <si>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</si>
  <si>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</si>
  <si>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</si>
  <si>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</si>
  <si>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</si>
  <si>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</si>
  <si>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</si>
  <si>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</si>
  <si>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</si>
  <si>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</si>
  <si>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</si>
  <si>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</si>
  <si>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</si>
  <si>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</si>
  <si>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</si>
  <si>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</si>
  <si>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</si>
  <si>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</si>
  <si>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</si>
  <si>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</si>
  <si>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</si>
  <si>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</si>
  <si>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</si>
  <si>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</si>
  <si>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</si>
  <si>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</si>
  <si>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</si>
  <si>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</si>
  <si>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</si>
  <si>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</si>
  <si>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</si>
  <si>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</si>
  <si>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</si>
  <si>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</si>
  <si>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</si>
  <si>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</si>
  <si>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</si>
  <si>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</si>
  <si>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</si>
  <si>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</si>
  <si>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</si>
  <si>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</si>
  <si>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</si>
  <si>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</si>
  <si>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</si>
  <si>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</si>
  <si>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</si>
  <si>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</si>
  <si>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</si>
  <si>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</si>
  <si>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</si>
  <si>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</si>
  <si>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</si>
  <si>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</si>
  <si>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</si>
  <si>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</si>
  <si>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</si>
  <si>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</si>
  <si>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</si>
  <si>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</si>
  <si>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</si>
  <si>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</si>
  <si>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</si>
  <si>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</si>
  <si>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</si>
  <si>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</si>
  <si>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</si>
  <si>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</si>
  <si>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</si>
  <si>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</si>
  <si>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</si>
  <si>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</si>
  <si>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</si>
  <si>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</si>
  <si>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</si>
  <si>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</si>
  <si>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</si>
  <si>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</si>
  <si>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</si>
  <si>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</si>
  <si>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</si>
  <si>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</si>
  <si>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</si>
  <si>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</si>
  <si>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</si>
  <si>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</si>
  <si>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</si>
  <si>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</si>
  <si>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</si>
  <si>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</si>
  <si>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</si>
  <si>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</si>
  <si>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</si>
  <si>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</si>
  <si>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</si>
  <si>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</si>
  <si>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</si>
  <si>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</si>
  <si>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</si>
  <si>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</si>
  <si>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</si>
  <si>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</si>
  <si>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</si>
  <si>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</si>
  <si>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</si>
  <si>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</si>
  <si>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</si>
  <si>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</si>
  <si>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</si>
  <si>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</si>
  <si>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</si>
  <si>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</si>
  <si>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</si>
  <si>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</si>
  <si>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</si>
  <si>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</si>
  <si>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</si>
  <si>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</si>
  <si>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</si>
  <si>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</si>
  <si>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</si>
  <si>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</si>
  <si>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</si>
  <si>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</si>
  <si>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</si>
  <si>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</si>
  <si>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</si>
  <si>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</si>
  <si>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</si>
  <si>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</si>
  <si>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</si>
  <si>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</si>
  <si>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</si>
  <si>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</si>
  <si>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</si>
  <si>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</si>
  <si>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</si>
  <si>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</si>
  <si>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</si>
  <si>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</si>
  <si>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</si>
  <si>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</si>
  <si>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</si>
  <si>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</si>
  <si>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</si>
  <si>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</si>
  <si>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</si>
  <si>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</si>
  <si>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</si>
  <si>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</si>
  <si>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</si>
  <si>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</si>
  <si>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</si>
  <si>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</si>
  <si>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</si>
  <si>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</si>
  <si>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</si>
  <si>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</si>
  <si>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</si>
  <si>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</si>
  <si>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</si>
  <si>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</si>
  <si>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</si>
  <si>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</si>
  <si>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</si>
  <si>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</si>
  <si>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</si>
  <si>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</si>
  <si>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</si>
  <si>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</si>
  <si>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</si>
  <si>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</si>
  <si>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</si>
  <si>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</si>
  <si>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</si>
  <si>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</si>
  <si>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</si>
  <si>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</si>
  <si>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</si>
  <si>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</si>
  <si>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</si>
  <si>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</si>
  <si>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</si>
  <si>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</si>
  <si>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</si>
  <si>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</si>
  <si>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</si>
  <si>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</si>
  <si>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</si>
  <si>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</si>
  <si>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</si>
  <si>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</si>
  <si>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</si>
  <si>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</si>
  <si>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</si>
  <si>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</si>
  <si>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</si>
  <si>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</si>
  <si>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</si>
  <si>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</si>
  <si>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</si>
  <si>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</si>
  <si>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</si>
  <si>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</si>
  <si>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</si>
  <si>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</si>
  <si>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</si>
  <si>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</si>
  <si>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</si>
  <si>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</si>
  <si>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</si>
  <si>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</si>
  <si>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</si>
  <si>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</si>
  <si>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</si>
  <si>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</si>
  <si>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</si>
  <si>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</si>
  <si>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</si>
  <si>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</si>
  <si>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</si>
  <si>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</si>
  <si>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</si>
  <si>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</si>
  <si>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</si>
  <si>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</si>
  <si>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</si>
  <si>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</si>
  <si>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</si>
  <si>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</si>
  <si>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</si>
  <si>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</si>
  <si>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</si>
  <si>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</si>
  <si>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</si>
  <si>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</si>
  <si>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</si>
  <si>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</si>
  <si>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</si>
  <si>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</si>
  <si>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</si>
  <si>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</si>
  <si>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</si>
  <si>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</si>
  <si>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</si>
  <si>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</si>
  <si>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</si>
  <si>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</si>
  <si>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</si>
  <si>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</si>
  <si>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</si>
  <si>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</si>
  <si>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</si>
  <si>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</si>
  <si>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</si>
  <si>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</si>
  <si>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</si>
  <si>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</si>
  <si>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</si>
  <si>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</si>
  <si>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</si>
  <si>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</si>
  <si>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</si>
  <si>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</si>
  <si>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</si>
  <si>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</si>
  <si>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</si>
  <si>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</si>
  <si>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</si>
  <si>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</si>
  <si>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</si>
  <si>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</si>
  <si>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</si>
  <si>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</si>
  <si>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</si>
  <si>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</si>
  <si>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</si>
  <si>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</si>
  <si>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</si>
  <si>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</si>
  <si>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</si>
  <si>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</si>
  <si>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</si>
  <si>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</si>
  <si>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</si>
  <si>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</si>
  <si>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</si>
  <si>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</si>
  <si>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</si>
  <si>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</si>
  <si>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</si>
  <si>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</si>
  <si>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</si>
  <si>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</si>
  <si>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</si>
  <si>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</si>
  <si>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</si>
  <si>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</si>
  <si>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</si>
  <si>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</si>
  <si>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</si>
  <si>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</si>
  <si>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</si>
  <si>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</si>
  <si>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</si>
  <si>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</si>
  <si>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</si>
  <si>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</si>
  <si>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</si>
  <si>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</si>
  <si>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</si>
  <si>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</si>
  <si>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</si>
  <si>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</si>
  <si>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</si>
  <si>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</si>
  <si>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</si>
  <si>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</si>
  <si>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</si>
  <si>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</si>
  <si>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</si>
  <si>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</si>
  <si>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</si>
  <si>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</si>
  <si>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</si>
  <si>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</si>
  <si>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</si>
  <si>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</si>
  <si>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</si>
  <si>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</si>
  <si>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</si>
  <si>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</si>
  <si>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</si>
  <si>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</si>
  <si>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</si>
  <si>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</si>
  <si>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</si>
  <si>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</si>
  <si>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</si>
  <si>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</si>
  <si>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</si>
  <si>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</si>
  <si>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</si>
  <si>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</si>
  <si>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</si>
  <si>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</si>
  <si>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</si>
  <si>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</si>
  <si>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</si>
  <si>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</si>
  <si>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</si>
  <si>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</si>
  <si>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</si>
  <si>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</si>
  <si>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</si>
  <si>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</si>
  <si>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</si>
  <si>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</si>
  <si>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</si>
  <si>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</si>
  <si>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</si>
  <si>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</si>
  <si>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</si>
  <si>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</si>
  <si>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</si>
  <si>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</si>
  <si>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</si>
  <si>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</si>
  <si>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</si>
  <si>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</si>
  <si>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</si>
  <si>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</si>
  <si>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</si>
  <si>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</si>
  <si>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</si>
  <si>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</si>
  <si>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</si>
  <si>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</si>
  <si>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</si>
  <si>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</si>
  <si>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</si>
  <si>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</si>
  <si>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</si>
  <si>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</si>
  <si>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</si>
  <si>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</si>
  <si>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</si>
  <si>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</si>
  <si>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</si>
  <si>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</si>
  <si>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</si>
  <si>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</si>
  <si>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</si>
  <si>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</si>
  <si>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</si>
  <si>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</si>
  <si>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</si>
  <si>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</si>
  <si>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</si>
  <si>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</si>
  <si>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</si>
  <si>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</si>
  <si>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</si>
  <si>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</si>
  <si>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</si>
  <si>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</si>
  <si>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</si>
  <si>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</si>
  <si>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</si>
  <si>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</si>
  <si>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</si>
  <si>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</si>
  <si>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</si>
  <si>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</si>
  <si>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</si>
  <si>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</si>
  <si>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</si>
  <si>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</si>
  <si>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</si>
  <si>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</si>
  <si>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</si>
  <si>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</si>
  <si>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</si>
  <si>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</si>
  <si>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</si>
  <si>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</si>
  <si>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</si>
  <si>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</si>
  <si>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</si>
  <si>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</si>
  <si>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</si>
  <si>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</si>
  <si>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</si>
  <si>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</si>
  <si>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</si>
  <si>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</si>
  <si>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</si>
  <si>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</si>
  <si>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</si>
  <si>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</si>
  <si>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</si>
  <si>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</si>
  <si>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</si>
  <si>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</si>
  <si>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</si>
  <si>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</si>
  <si>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</si>
  <si>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</si>
  <si>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</si>
  <si>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</si>
  <si>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</si>
  <si>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</si>
  <si>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</si>
  <si>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</si>
  <si>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</si>
  <si>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</si>
  <si>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</si>
  <si>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</si>
  <si>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</si>
  <si>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</si>
  <si>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</si>
  <si>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</si>
  <si>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</si>
  <si>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</si>
  <si>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</si>
  <si>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</si>
  <si>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</si>
  <si>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</si>
  <si>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</si>
  <si>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</si>
  <si>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</si>
  <si>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</si>
  <si>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</si>
  <si>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</si>
  <si>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</si>
  <si>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</si>
  <si>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</si>
  <si>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</si>
  <si>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</si>
  <si>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</si>
  <si>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</si>
  <si>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</si>
  <si>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</si>
  <si>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</si>
  <si>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</si>
  <si>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</si>
  <si>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</si>
  <si>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</si>
  <si>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</si>
  <si>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</si>
  <si>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</si>
  <si>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</si>
  <si>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</si>
  <si>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</si>
  <si>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</si>
  <si>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</si>
  <si>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</si>
  <si>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</si>
  <si>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</si>
  <si>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</si>
  <si>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</si>
  <si>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</si>
  <si>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</si>
  <si>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</si>
  <si>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</si>
  <si>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</si>
  <si>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</si>
  <si>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</si>
  <si>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</si>
  <si>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</si>
  <si>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</si>
  <si>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</si>
  <si>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</si>
  <si>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</si>
  <si>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</si>
  <si>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</si>
  <si>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</si>
  <si>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</si>
  <si>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</si>
  <si>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</si>
  <si>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</si>
  <si>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</si>
  <si>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</si>
  <si>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</si>
  <si>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</si>
  <si>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</si>
  <si>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</si>
  <si>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</si>
  <si>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</si>
  <si>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</si>
  <si>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</si>
  <si>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</si>
  <si>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</si>
  <si>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</si>
  <si>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</si>
  <si>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</si>
  <si>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</si>
  <si>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</si>
  <si>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</si>
  <si>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</si>
  <si>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</si>
  <si>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</si>
  <si>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</si>
  <si>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</si>
  <si>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</si>
  <si>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</si>
  <si>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</si>
  <si>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</si>
  <si>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</si>
  <si>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</si>
  <si>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</si>
  <si>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</si>
  <si>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</si>
  <si>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</si>
  <si>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</si>
  <si>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</si>
  <si>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</si>
  <si>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</si>
  <si>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</si>
  <si>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</si>
  <si>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</si>
  <si>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</si>
  <si>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</si>
  <si>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</si>
  <si>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</si>
  <si>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</si>
  <si>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</si>
  <si>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</si>
  <si>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</si>
  <si>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</si>
  <si>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</si>
  <si>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</si>
  <si>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</si>
  <si>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</si>
  <si>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</si>
  <si>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</si>
  <si>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</si>
  <si>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</si>
  <si>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</si>
  <si>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</si>
  <si>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</si>
  <si>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</si>
  <si>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</si>
  <si>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</si>
  <si>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</si>
  <si>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</si>
  <si>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</si>
  <si>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</si>
  <si>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</si>
  <si>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</si>
  <si>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</si>
  <si>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</si>
  <si>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</si>
  <si>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</si>
  <si>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</si>
  <si>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</si>
  <si>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</si>
  <si>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</si>
  <si>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</si>
  <si>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</si>
  <si>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</si>
  <si>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</si>
  <si>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</si>
  <si>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</si>
  <si>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</si>
  <si>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</si>
  <si>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</si>
  <si>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</si>
  <si>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</si>
  <si>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</si>
  <si>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</si>
  <si>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</si>
  <si>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</si>
  <si>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</si>
  <si>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</si>
  <si>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</si>
  <si>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</si>
  <si>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</si>
  <si>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</si>
  <si>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</si>
  <si>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</si>
  <si>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</si>
  <si>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</si>
  <si>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</si>
  <si>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</si>
  <si>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</si>
  <si>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</si>
  <si>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</si>
  <si>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</si>
  <si>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</si>
  <si>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</si>
  <si>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</si>
  <si>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</si>
  <si>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</si>
  <si>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</si>
  <si>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</si>
  <si>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</si>
  <si>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</si>
  <si>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</si>
  <si>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</si>
  <si>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</si>
  <si>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</si>
  <si>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</si>
  <si>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</si>
  <si>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</si>
  <si>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</si>
  <si>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</si>
  <si>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</si>
  <si>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</si>
  <si>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</si>
  <si>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</si>
  <si>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</si>
  <si>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</si>
  <si>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</si>
  <si>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</si>
  <si>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</si>
  <si>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</si>
  <si>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</si>
  <si>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</si>
  <si>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</si>
  <si>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</si>
  <si>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</si>
  <si>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</si>
  <si>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</si>
  <si>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</si>
  <si>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</si>
  <si>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</si>
  <si>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</si>
  <si>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</si>
  <si>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</si>
  <si>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</si>
  <si>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</si>
  <si>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</si>
  <si>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</si>
  <si>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</si>
  <si>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</si>
  <si>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</si>
  <si>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</si>
  <si>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</si>
  <si>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</si>
  <si>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</si>
  <si>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</si>
  <si>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</si>
  <si>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</si>
  <si>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</si>
  <si>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</si>
  <si>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</si>
  <si>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</si>
  <si>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</si>
  <si>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</si>
  <si>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</si>
  <si>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</si>
  <si>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</si>
  <si>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</si>
  <si>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</si>
  <si>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</si>
  <si>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</si>
  <si>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</si>
  <si>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</si>
  <si>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</si>
  <si>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</si>
  <si>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</si>
  <si>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</si>
  <si>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</si>
  <si>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</si>
  <si>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</si>
  <si>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</si>
  <si>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</si>
  <si>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</si>
  <si>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</si>
  <si>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</si>
  <si>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</si>
  <si>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</si>
  <si>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</si>
  <si>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</si>
  <si>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</si>
  <si>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</si>
  <si>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</si>
  <si>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</si>
  <si>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</si>
  <si>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</si>
  <si>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</si>
  <si>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</si>
  <si>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</si>
  <si>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</si>
  <si>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</si>
  <si>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</si>
  <si>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</si>
  <si>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</si>
  <si>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</si>
  <si>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</si>
  <si>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</si>
  <si>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</si>
  <si>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</si>
  <si>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</si>
  <si>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</si>
  <si>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</si>
  <si>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</si>
  <si>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</si>
  <si>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</si>
  <si>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</si>
  <si>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</si>
  <si>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</si>
  <si>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</si>
  <si>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</si>
  <si>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</si>
  <si>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</si>
  <si>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</si>
  <si>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</si>
  <si>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</si>
  <si>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</si>
  <si>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</si>
  <si>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</si>
  <si>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</si>
  <si>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</si>
  <si>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</si>
  <si>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</si>
  <si>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</si>
  <si>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</si>
  <si>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</si>
  <si>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</si>
  <si>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</si>
  <si>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</si>
  <si>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</si>
  <si>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</si>
  <si>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</si>
  <si>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</si>
  <si>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</si>
  <si>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</si>
  <si>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</si>
  <si>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</si>
  <si>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</si>
  <si>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</si>
  <si>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</si>
  <si>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</si>
  <si>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</si>
  <si>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</si>
  <si>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</si>
  <si>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</si>
  <si>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</si>
  <si>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</si>
  <si>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</si>
  <si>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</si>
  <si>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</si>
  <si>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</si>
  <si>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</si>
  <si>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</si>
  <si>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</si>
  <si>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</si>
  <si>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</si>
  <si>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</si>
  <si>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</si>
  <si>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</si>
  <si>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</si>
  <si>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</si>
  <si>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</si>
  <si>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</si>
  <si>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</si>
  <si>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</si>
  <si>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</si>
  <si>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</si>
  <si>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</si>
  <si>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</si>
  <si>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</si>
  <si>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</si>
  <si>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</si>
  <si>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</si>
  <si>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</si>
  <si>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</si>
  <si>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</si>
  <si>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</si>
  <si>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</si>
  <si>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</si>
  <si>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</si>
  <si>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</si>
  <si>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</si>
  <si>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</si>
  <si>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</si>
  <si>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</si>
  <si>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</si>
  <si>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</si>
  <si>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</si>
  <si>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</si>
  <si>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</si>
  <si>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</si>
  <si>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</si>
  <si>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</si>
  <si>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</si>
  <si>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</si>
  <si>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</si>
  <si>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</si>
  <si>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</si>
  <si>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</si>
  <si>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</si>
  <si>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</si>
  <si>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</si>
  <si>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</si>
  <si>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</si>
  <si>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</si>
  <si>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</si>
  <si>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</si>
  <si>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</si>
  <si>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</si>
  <si>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</si>
  <si>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</si>
  <si>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</si>
  <si>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</si>
  <si>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</si>
  <si>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</si>
  <si>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</si>
  <si>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</si>
  <si>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</si>
  <si>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</si>
  <si>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</si>
  <si>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</si>
  <si>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</si>
  <si>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</si>
  <si>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</si>
  <si>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</si>
  <si>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</si>
  <si>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</si>
  <si>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</si>
  <si>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</si>
  <si>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</si>
  <si>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</si>
  <si>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</si>
  <si>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</si>
  <si>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</si>
  <si>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</si>
  <si>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</si>
  <si>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</si>
  <si>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</si>
  <si>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</si>
  <si>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</si>
  <si>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</si>
  <si>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</si>
  <si>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</si>
  <si>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</si>
  <si>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</si>
  <si>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</si>
  <si>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</si>
  <si>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</si>
  <si>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</si>
  <si>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</si>
  <si>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</si>
  <si>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</si>
  <si>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</si>
  <si>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</si>
  <si>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</si>
  <si>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</si>
  <si>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</si>
  <si>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</si>
  <si>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</si>
  <si>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</si>
  <si>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</si>
  <si>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</si>
  <si>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</si>
  <si>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</si>
  <si>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</si>
  <si>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</si>
  <si>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</si>
  <si>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</si>
  <si>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</si>
  <si>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</si>
  <si>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</si>
  <si>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</si>
  <si>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</si>
  <si>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</si>
  <si>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</si>
  <si>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</si>
  <si>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</si>
  <si>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</si>
  <si>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</si>
  <si>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</si>
  <si>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</si>
  <si>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</si>
  <si>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</si>
  <si>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</si>
  <si>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</si>
  <si>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</si>
  <si>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</si>
  <si>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</si>
  <si>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</si>
  <si>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</si>
  <si>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</si>
  <si>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</si>
  <si>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</si>
  <si>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</si>
  <si>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</si>
  <si>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</si>
  <si>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</si>
  <si>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</si>
  <si>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</si>
  <si>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</si>
  <si>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</si>
  <si>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</si>
  <si>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</si>
  <si>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</si>
  <si>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</si>
  <si>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</si>
  <si>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</si>
  <si>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</si>
  <si>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</si>
  <si>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</si>
  <si>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</si>
  <si>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</si>
  <si>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</si>
  <si>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</si>
  <si>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</si>
  <si>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</si>
  <si>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</si>
  <si>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</si>
  <si>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</si>
  <si>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</si>
  <si>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</si>
  <si>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</si>
  <si>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</si>
  <si>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</si>
  <si>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</si>
  <si>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</si>
  <si>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</si>
  <si>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</si>
  <si>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</si>
  <si>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</si>
  <si>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</si>
  <si>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</si>
  <si>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</si>
  <si>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</si>
  <si>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</si>
  <si>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</si>
  <si>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</si>
  <si>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</si>
  <si>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</si>
  <si>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</si>
  <si>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</si>
  <si>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</si>
  <si>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</si>
  <si>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</si>
  <si>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</si>
  <si>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</si>
  <si>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</si>
  <si>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</si>
  <si>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</si>
  <si>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</si>
  <si>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</si>
  <si>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</si>
  <si>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</si>
  <si>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</si>
  <si>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</si>
  <si>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</si>
  <si>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</si>
  <si>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</si>
  <si>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</si>
  <si>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</si>
  <si>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</si>
  <si>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</si>
  <si>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</si>
  <si>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</si>
  <si>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</si>
  <si>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</si>
  <si>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</si>
  <si>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</si>
  <si>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</si>
  <si>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</si>
  <si>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</si>
  <si>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</si>
  <si>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</si>
  <si>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</si>
  <si>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</si>
  <si>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</si>
  <si>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</si>
  <si>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</si>
  <si>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</si>
  <si>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</si>
  <si>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</si>
  <si>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</si>
  <si>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</si>
  <si>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</si>
  <si>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</si>
  <si>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</si>
  <si>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</si>
  <si>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</si>
  <si>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</si>
  <si>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</si>
  <si>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</si>
  <si>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</si>
  <si>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</si>
  <si>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</si>
  <si>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</si>
  <si>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</si>
  <si>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</si>
  <si>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</si>
  <si>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</si>
  <si>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</si>
  <si>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</si>
  <si>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</si>
  <si>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</si>
  <si>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</si>
  <si>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</si>
  <si>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</si>
  <si>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</si>
  <si>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</si>
  <si>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</si>
  <si>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</si>
  <si>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</si>
  <si>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</si>
  <si>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</si>
  <si>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</si>
  <si>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</si>
  <si>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</si>
  <si>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</si>
  <si>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</si>
  <si>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</si>
  <si>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</si>
  <si>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</si>
  <si>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</si>
  <si>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</si>
  <si>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</si>
  <si>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</si>
  <si>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</si>
  <si>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</si>
  <si>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</si>
  <si>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</si>
  <si>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</si>
  <si>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</si>
  <si>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</si>
  <si>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</si>
  <si>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</si>
  <si>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</si>
  <si>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</si>
  <si>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</si>
  <si>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</si>
  <si>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</si>
  <si>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</si>
  <si>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</si>
  <si>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</si>
  <si>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</si>
  <si>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</si>
  <si>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</si>
  <si>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</si>
  <si>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</si>
  <si>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</si>
  <si>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</si>
  <si>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</si>
  <si>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</si>
  <si>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</si>
  <si>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</si>
  <si>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</si>
  <si>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</si>
  <si>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</si>
  <si>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</si>
  <si>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</si>
  <si>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</si>
  <si>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</si>
  <si>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</si>
  <si>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</si>
  <si>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</si>
  <si>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</si>
  <si>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</si>
  <si>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</si>
  <si>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</si>
  <si>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</si>
  <si>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</si>
  <si>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</si>
  <si>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</si>
  <si>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</si>
  <si>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</si>
  <si>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</si>
  <si>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</si>
  <si>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</si>
  <si>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</si>
  <si>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</si>
  <si>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</si>
  <si>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</si>
  <si>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</si>
  <si>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</si>
  <si>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</si>
  <si>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</si>
  <si>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</si>
  <si>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</si>
  <si>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</si>
  <si>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</si>
  <si>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</si>
  <si>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</si>
  <si>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</si>
  <si>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</si>
  <si>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</si>
  <si>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</si>
  <si>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</si>
  <si>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</si>
  <si>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</si>
  <si>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</si>
  <si>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</si>
  <si>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</si>
  <si>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</si>
  <si>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</si>
  <si>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</si>
  <si>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</si>
  <si>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</si>
  <si>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</si>
  <si>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</si>
  <si>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</si>
  <si>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</si>
  <si>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</si>
  <si>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</si>
  <si>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</si>
  <si>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</si>
  <si>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</si>
  <si>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</si>
  <si>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</si>
  <si>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</si>
  <si>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</si>
  <si>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</si>
  <si>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</si>
  <si>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</si>
  <si>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</si>
  <si>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</si>
  <si>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</si>
  <si>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</si>
  <si>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</si>
  <si>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</si>
  <si>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</si>
  <si>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</si>
  <si>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</si>
  <si>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</si>
  <si>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</si>
  <si>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</si>
  <si>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</si>
  <si>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</si>
  <si>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</si>
  <si>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</si>
  <si>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</si>
  <si>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</si>
  <si>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</si>
  <si>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</si>
  <si>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</si>
  <si>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</si>
  <si>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</si>
  <si>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</si>
  <si>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</si>
  <si>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</si>
  <si>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</si>
  <si>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</si>
  <si>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</si>
  <si>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</si>
  <si>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</si>
  <si>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</si>
  <si>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</si>
  <si>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</si>
  <si>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</si>
  <si>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</si>
  <si>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</si>
  <si>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</si>
  <si>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</si>
  <si>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</si>
  <si>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</si>
  <si>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</si>
  <si>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</si>
  <si>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</si>
  <si>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</si>
  <si>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</si>
  <si>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</si>
  <si>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</si>
  <si>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</si>
  <si>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</si>
  <si>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</si>
  <si>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</si>
  <si>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</si>
  <si>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</si>
  <si>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</si>
  <si>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</si>
  <si>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</si>
  <si>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</si>
  <si>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</si>
  <si>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</si>
  <si>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</si>
  <si>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</si>
  <si>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</si>
  <si>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</si>
  <si>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</si>
  <si>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</si>
  <si>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</si>
  <si>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</si>
  <si>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</si>
  <si>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</si>
  <si>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</si>
  <si>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</si>
  <si>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</si>
  <si>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</si>
  <si>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</si>
  <si>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</si>
  <si>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</si>
  <si>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</si>
  <si>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</si>
  <si>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</si>
  <si>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</si>
  <si>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</si>
  <si>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</si>
  <si>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</si>
  <si>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</si>
  <si>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</si>
  <si>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</si>
  <si>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</si>
  <si>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</si>
  <si>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</si>
  <si>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</si>
  <si>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</si>
  <si>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</si>
  <si>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</si>
  <si>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</si>
  <si>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</si>
  <si>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</si>
  <si>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</si>
  <si>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</si>
  <si>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</si>
  <si>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</si>
  <si>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</si>
  <si>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</si>
  <si>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</si>
  <si>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</si>
  <si>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</si>
  <si>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</si>
  <si>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</si>
  <si>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</si>
  <si>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</si>
  <si>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</si>
  <si>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</si>
  <si>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</si>
  <si>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</si>
  <si>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</si>
  <si>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</si>
  <si>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</si>
  <si>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</si>
  <si>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</si>
  <si>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</si>
  <si>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</si>
  <si>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</si>
  <si>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</si>
  <si>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</si>
  <si>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</si>
  <si>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</si>
  <si>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</si>
  <si>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</si>
  <si>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</si>
  <si>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</si>
  <si>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</si>
  <si>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</si>
  <si>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</si>
  <si>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</si>
  <si>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</si>
  <si>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</si>
  <si>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</si>
  <si>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</si>
  <si>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</si>
  <si>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</si>
  <si>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</si>
  <si>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</si>
  <si>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</si>
  <si>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</si>
  <si>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</si>
  <si>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</si>
  <si>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</si>
  <si>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</si>
  <si>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</si>
  <si>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</si>
  <si>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</si>
  <si>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</si>
  <si>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</si>
  <si>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</si>
  <si>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</si>
  <si>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</si>
  <si>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</si>
  <si>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</si>
  <si>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</si>
  <si>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</si>
  <si>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</si>
  <si>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</si>
  <si>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</si>
  <si>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</si>
  <si>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</si>
  <si>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</si>
  <si>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</si>
  <si>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</si>
  <si>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</si>
  <si>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</si>
  <si>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</si>
  <si>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</si>
  <si>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</si>
  <si>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</si>
  <si>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</si>
  <si>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</si>
  <si>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</si>
  <si>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</si>
  <si>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</si>
  <si>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</si>
  <si>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</si>
  <si>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</si>
  <si>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</si>
  <si>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</si>
  <si>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</si>
  <si>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</si>
  <si>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</si>
  <si>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</si>
  <si>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</si>
  <si>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</si>
  <si>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</si>
  <si>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</si>
  <si>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</si>
  <si>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</si>
  <si>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</si>
  <si>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</si>
  <si>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</si>
  <si>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</si>
  <si>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</si>
  <si>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</si>
  <si>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</si>
  <si>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</si>
  <si>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</si>
  <si>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</si>
  <si>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</si>
  <si>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</si>
  <si>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</si>
  <si>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</si>
  <si>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</si>
  <si>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</si>
  <si>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</si>
  <si>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</si>
  <si>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</si>
  <si>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</si>
  <si>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</si>
  <si>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</si>
  <si>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</si>
  <si>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</si>
  <si>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</si>
  <si>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</si>
  <si>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</si>
  <si>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</si>
  <si>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</si>
  <si>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</si>
  <si>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</si>
  <si>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</si>
  <si>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</si>
  <si>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</si>
  <si>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</si>
  <si>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</si>
  <si>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</si>
  <si>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</si>
  <si>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</si>
  <si>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</si>
  <si>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</si>
  <si>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</si>
  <si>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</si>
  <si>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</si>
  <si>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</si>
  <si>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</si>
  <si>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</si>
  <si>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</si>
  <si>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</si>
  <si>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</si>
  <si>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</si>
  <si>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</si>
  <si>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</si>
  <si>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</si>
  <si>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</si>
  <si>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</si>
  <si>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</si>
  <si>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</si>
  <si>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</si>
  <si>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</si>
  <si>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</si>
  <si>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</si>
  <si>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</si>
  <si>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</si>
  <si>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</si>
  <si>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</si>
  <si>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</si>
  <si>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</si>
  <si>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</si>
  <si>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</si>
  <si>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</si>
  <si>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</si>
  <si>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</si>
  <si>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</si>
  <si>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</si>
  <si>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</si>
  <si>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</si>
  <si>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</si>
  <si>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</si>
  <si>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</si>
  <si>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</si>
  <si>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</si>
  <si>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</si>
  <si>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</si>
  <si>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</si>
  <si>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</si>
  <si>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</si>
  <si>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</si>
  <si>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</si>
  <si>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</si>
  <si>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</si>
  <si>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</si>
  <si>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</si>
  <si>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</si>
  <si>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</si>
  <si>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</si>
  <si>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</si>
  <si>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</si>
  <si>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</si>
  <si>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</si>
  <si>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</si>
  <si>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</si>
  <si>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</si>
  <si>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</si>
  <si>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</si>
  <si>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</si>
  <si>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</si>
  <si>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</si>
  <si>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</si>
  <si>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</si>
  <si>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</si>
  <si>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</si>
  <si>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</si>
  <si>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</si>
  <si>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</si>
  <si>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</si>
  <si>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</si>
  <si>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</si>
  <si>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</si>
  <si>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</si>
  <si>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</si>
  <si>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</si>
  <si>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</si>
  <si>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</si>
  <si>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</si>
  <si>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</si>
  <si>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</si>
  <si>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</si>
  <si>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</si>
  <si>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</si>
  <si>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</si>
  <si>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</si>
  <si>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</si>
  <si>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</si>
  <si>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</si>
  <si>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</si>
  <si>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</si>
  <si>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</si>
  <si>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</si>
  <si>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</si>
  <si>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</si>
  <si>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</si>
  <si>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</si>
  <si>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</si>
  <si>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</si>
  <si>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</si>
  <si>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</si>
  <si>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</si>
  <si>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</si>
  <si>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</si>
  <si>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</si>
  <si>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</si>
  <si>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</si>
  <si>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</si>
  <si>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</si>
  <si>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</si>
  <si>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</si>
  <si>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</si>
  <si>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</si>
  <si>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</si>
  <si>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</si>
  <si>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</si>
  <si>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</si>
  <si>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</si>
  <si>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</si>
  <si>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</si>
  <si>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</si>
  <si>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</si>
  <si>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</si>
  <si>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</si>
  <si>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</si>
  <si>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</si>
  <si>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</si>
  <si>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</si>
  <si>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</si>
  <si>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</si>
  <si>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</si>
  <si>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</si>
  <si>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</si>
  <si>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</si>
  <si>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</si>
  <si>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</si>
  <si>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</si>
  <si>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</si>
  <si>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</si>
  <si>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</si>
  <si>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</si>
  <si>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</si>
  <si>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</si>
  <si>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</si>
  <si>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</si>
  <si>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</si>
  <si>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</si>
  <si>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</si>
  <si>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</si>
  <si>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</si>
  <si>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</si>
  <si>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</si>
  <si>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</si>
  <si>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</si>
  <si>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</si>
  <si>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</si>
  <si>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</si>
  <si>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</si>
  <si>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</si>
  <si>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</si>
  <si>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</si>
  <si>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</si>
  <si>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</si>
  <si>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</si>
  <si>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</si>
  <si>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</si>
  <si>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</si>
  <si>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</si>
  <si>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</si>
  <si>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</si>
  <si>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</si>
  <si>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</si>
  <si>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</si>
  <si>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</si>
  <si>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</si>
  <si>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</si>
  <si>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</si>
  <si>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</si>
  <si>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</si>
  <si>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</si>
  <si>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</si>
  <si>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</si>
  <si>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</si>
  <si>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</si>
  <si>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</si>
  <si>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</si>
  <si>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</si>
  <si>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</si>
  <si>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</si>
  <si>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</si>
  <si>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</si>
  <si>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</si>
  <si>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</si>
  <si>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</si>
  <si>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</si>
  <si>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</si>
  <si>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</si>
  <si>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</si>
  <si>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</si>
  <si>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</si>
  <si>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</si>
  <si>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</si>
  <si>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</si>
  <si>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</si>
  <si>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</si>
  <si>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</si>
  <si>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</si>
  <si>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</si>
  <si>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</si>
  <si>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</si>
  <si>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</si>
  <si>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</si>
  <si>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</si>
  <si>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</si>
  <si>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</si>
  <si>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</si>
  <si>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</si>
  <si>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</si>
  <si>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</si>
  <si>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</si>
  <si>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</si>
  <si>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</si>
  <si>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</si>
  <si>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</si>
  <si>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</si>
  <si>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</si>
  <si>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</si>
  <si>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</si>
  <si>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</si>
  <si>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</si>
  <si>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</si>
  <si>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</si>
  <si>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</si>
  <si>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</si>
  <si>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</si>
  <si>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</si>
  <si>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</si>
  <si>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</si>
  <si>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</si>
  <si>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</si>
  <si>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</si>
  <si>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</si>
  <si>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</si>
  <si>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</si>
  <si>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</si>
  <si>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</si>
  <si>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</si>
  <si>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</si>
  <si>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</si>
  <si>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</si>
  <si>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</si>
  <si>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</si>
  <si>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</si>
  <si>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</si>
  <si>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</si>
  <si>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</si>
  <si>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</si>
  <si>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</si>
  <si>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</si>
  <si>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</si>
  <si>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</si>
  <si>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</si>
  <si>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</si>
  <si>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</si>
  <si>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</si>
  <si>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</si>
  <si>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</si>
  <si>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</si>
  <si>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</si>
  <si>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</si>
  <si>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</si>
  <si>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</si>
  <si>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</si>
  <si>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</si>
  <si>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</si>
  <si>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</si>
  <si>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</si>
  <si>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</si>
  <si>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</si>
  <si>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</si>
  <si>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</si>
  <si>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</si>
  <si>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</si>
  <si>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</si>
  <si>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</si>
  <si>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</si>
  <si>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</si>
  <si>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</si>
  <si>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</si>
  <si>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</si>
  <si>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</si>
  <si>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</si>
  <si>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</si>
  <si>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</si>
  <si>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</si>
  <si>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</si>
  <si>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</si>
  <si>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</si>
  <si>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</si>
  <si>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</si>
  <si>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</si>
  <si>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</si>
  <si>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</si>
  <si>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</si>
  <si>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</si>
  <si>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</si>
  <si>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</si>
  <si>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</si>
  <si>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</si>
  <si>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</si>
  <si>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</si>
  <si>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</si>
  <si>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</si>
  <si>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</si>
  <si>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</si>
  <si>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</si>
  <si>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</si>
  <si>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</si>
  <si>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</si>
  <si>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</si>
  <si>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</si>
  <si>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</si>
  <si>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</si>
  <si>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</si>
  <si>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</si>
  <si>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</si>
  <si>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</si>
  <si>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</si>
  <si>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</si>
  <si>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</si>
  <si>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</si>
  <si>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</si>
  <si>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</si>
  <si>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</si>
  <si>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</si>
  <si>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</si>
  <si>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</si>
  <si>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</si>
  <si>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</si>
  <si>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</si>
  <si>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</si>
  <si>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</si>
  <si>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</si>
  <si>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</si>
  <si>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</si>
  <si>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</si>
  <si>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</si>
  <si>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</si>
  <si>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</si>
  <si>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</si>
  <si>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</si>
  <si>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</si>
  <si>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</si>
  <si>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</si>
  <si>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</si>
  <si>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</si>
  <si>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</si>
  <si>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</si>
  <si>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</si>
  <si>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</si>
  <si>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</si>
  <si>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</si>
  <si>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</si>
  <si>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</si>
  <si>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</si>
  <si>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</si>
  <si>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</si>
  <si>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</si>
  <si>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</si>
  <si>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</si>
  <si>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</si>
  <si>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</si>
  <si>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</si>
  <si>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</si>
  <si>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</si>
  <si>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</si>
  <si>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</si>
  <si>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</si>
  <si>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</si>
  <si>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</si>
  <si>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</si>
  <si>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</si>
  <si>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</si>
  <si>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</si>
  <si>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</si>
  <si>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</si>
  <si>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</si>
  <si>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</si>
  <si>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</si>
  <si>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</si>
  <si>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</si>
  <si>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</si>
  <si>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</si>
  <si>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</si>
  <si>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</si>
  <si>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</si>
  <si>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</si>
  <si>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</si>
  <si>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</si>
  <si>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</si>
  <si>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</si>
  <si>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</si>
  <si>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</si>
  <si>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</si>
  <si>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</si>
  <si>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</si>
  <si>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</si>
  <si>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</si>
  <si>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</si>
  <si>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</si>
  <si>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</si>
  <si>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</si>
  <si>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</si>
  <si>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</si>
  <si>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</si>
  <si>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</si>
  <si>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</si>
  <si>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</si>
  <si>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</si>
  <si>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</si>
  <si>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</si>
  <si>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</si>
  <si>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</si>
  <si>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</si>
  <si>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</si>
  <si>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</si>
  <si>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</si>
  <si>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</si>
  <si>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</si>
  <si>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</si>
  <si>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</si>
  <si>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</si>
  <si>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</si>
  <si>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</si>
  <si>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</si>
  <si>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</si>
  <si>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</si>
  <si>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</si>
  <si>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</si>
  <si>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</si>
  <si>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</si>
  <si>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</si>
  <si>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</si>
  <si>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</si>
  <si>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</si>
  <si>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</si>
  <si>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</si>
  <si>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</si>
  <si>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</si>
  <si>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</si>
  <si>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</si>
  <si>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</si>
  <si>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</si>
  <si>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</si>
  <si>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</si>
  <si>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</si>
  <si>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</si>
  <si>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</si>
  <si>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</si>
  <si>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</si>
  <si>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</si>
  <si>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</si>
  <si>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</si>
  <si>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</si>
  <si>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</si>
  <si>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</si>
  <si>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</si>
  <si>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</si>
  <si>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</si>
  <si>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</si>
  <si>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</si>
  <si>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</si>
  <si>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</si>
  <si>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</si>
  <si>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</si>
  <si>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</si>
  <si>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</si>
  <si>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</si>
  <si>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</si>
  <si>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</si>
  <si>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</si>
  <si>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</si>
  <si>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</si>
  <si>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</si>
  <si>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</si>
  <si>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</si>
  <si>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</si>
  <si>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</si>
  <si>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</si>
  <si>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</si>
  <si>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</si>
  <si>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</si>
  <si>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</si>
  <si>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</si>
  <si>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</si>
  <si>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</si>
  <si>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</si>
  <si>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</si>
  <si>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</si>
  <si>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</si>
  <si>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</si>
  <si>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</si>
  <si>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</si>
  <si>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</si>
  <si>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</si>
  <si>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</si>
  <si>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</si>
  <si>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</si>
  <si>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</si>
  <si>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</si>
  <si>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</si>
  <si>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</si>
  <si>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</si>
  <si>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</si>
  <si>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</si>
  <si>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</si>
  <si>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</si>
  <si>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</si>
  <si>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</si>
  <si>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</si>
  <si>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</si>
  <si>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</si>
  <si>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</si>
  <si>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</si>
  <si>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</si>
  <si>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</si>
  <si>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</si>
  <si>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</si>
  <si>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</si>
  <si>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</si>
  <si>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</si>
  <si>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</si>
  <si>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</si>
  <si>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</si>
  <si>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</si>
  <si>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</si>
  <si>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</si>
  <si>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</si>
  <si>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</si>
  <si>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</si>
  <si>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</si>
  <si>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</si>
  <si>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</si>
  <si>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</si>
  <si>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</si>
  <si>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</si>
  <si>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</si>
  <si>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</si>
  <si>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</si>
  <si>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</si>
  <si>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</si>
  <si>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</si>
  <si>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</si>
  <si>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</si>
  <si>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</si>
  <si>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</si>
  <si>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</si>
  <si>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</si>
  <si>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</si>
  <si>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</si>
  <si>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</si>
  <si>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</si>
  <si>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</si>
  <si>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</si>
  <si>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</si>
  <si>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</si>
  <si>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</si>
  <si>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</si>
  <si>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</si>
  <si>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</si>
  <si>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</si>
  <si>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</si>
  <si>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</si>
  <si>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</si>
  <si>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</si>
  <si>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</si>
  <si>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</si>
  <si>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</si>
  <si>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</si>
  <si>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</si>
  <si>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</si>
  <si>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</si>
  <si>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</si>
  <si>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</si>
  <si>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</si>
  <si>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</si>
  <si>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</si>
  <si>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</si>
  <si>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</si>
  <si>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</si>
  <si>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</si>
  <si>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</si>
  <si>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</si>
  <si>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</si>
  <si>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</si>
  <si>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</si>
  <si>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</si>
  <si>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</si>
  <si>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</si>
  <si>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</si>
  <si>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</si>
  <si>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</si>
  <si>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</si>
  <si>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</si>
  <si>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</si>
  <si>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</si>
  <si>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</si>
  <si>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</si>
  <si>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</si>
  <si>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</si>
  <si>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</si>
  <si>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</si>
  <si>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</si>
  <si>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</si>
  <si>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</si>
  <si>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</si>
  <si>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</si>
  <si>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</si>
  <si>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</si>
  <si>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</si>
  <si>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</si>
  <si>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</si>
  <si>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</si>
  <si>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</si>
  <si>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</si>
  <si>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</si>
  <si>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</si>
  <si>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</si>
  <si>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</si>
  <si>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</si>
  <si>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</si>
  <si>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</si>
  <si>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</si>
  <si>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</si>
  <si>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</si>
  <si>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</si>
  <si>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</si>
  <si>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</si>
  <si>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</si>
  <si>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</si>
  <si>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</si>
  <si>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</si>
  <si>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</si>
  <si>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</si>
  <si>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</si>
  <si>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</si>
  <si>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</si>
  <si>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</si>
  <si>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</si>
  <si>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</si>
  <si>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</si>
  <si>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</si>
  <si>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</si>
  <si>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</si>
  <si>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</si>
  <si>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</si>
  <si>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</si>
  <si>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</si>
  <si>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</si>
  <si>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</si>
  <si>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</si>
  <si>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</si>
  <si>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</si>
  <si>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</si>
  <si>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</si>
  <si>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</si>
  <si>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</si>
  <si>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</si>
  <si>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</si>
  <si>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</si>
  <si>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</si>
  <si>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</si>
  <si>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</si>
  <si>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</si>
  <si>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</si>
  <si>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</si>
  <si>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</si>
  <si>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</si>
  <si>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</si>
  <si>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</si>
  <si>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</si>
  <si>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</si>
  <si>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</si>
  <si>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</si>
  <si>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</si>
  <si>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</si>
  <si>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</si>
  <si>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</si>
  <si>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</si>
  <si>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</si>
  <si>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</si>
  <si>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</si>
  <si>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</si>
  <si>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</si>
  <si>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</si>
  <si>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</si>
  <si>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</si>
  <si>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</si>
  <si>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</si>
  <si>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</si>
  <si>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</si>
  <si>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</si>
  <si>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</si>
  <si>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</si>
  <si>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</si>
  <si>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</si>
  <si>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</si>
  <si>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</si>
  <si>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</si>
  <si>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</si>
  <si>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</si>
  <si>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</si>
  <si>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</si>
  <si>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</si>
  <si>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</si>
  <si>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</si>
  <si>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</si>
  <si>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</si>
  <si>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</si>
  <si>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</si>
  <si>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</si>
  <si>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</si>
  <si>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</si>
  <si>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</si>
  <si>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</si>
  <si>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</si>
  <si>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</si>
  <si>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</si>
  <si>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</si>
  <si>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</si>
  <si>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</si>
  <si>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</si>
  <si>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</si>
  <si>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</si>
  <si>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</si>
  <si>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</si>
  <si>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</si>
  <si>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</si>
  <si>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</si>
  <si>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</si>
  <si>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</si>
  <si>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</si>
  <si>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</si>
  <si>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</si>
  <si>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</si>
  <si>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</si>
  <si>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</si>
  <si>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</si>
  <si>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</si>
  <si>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</si>
  <si>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</si>
  <si>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</si>
  <si>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</si>
  <si>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</si>
  <si>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</si>
  <si>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</si>
  <si>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</si>
  <si>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</si>
  <si>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</si>
  <si>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</si>
  <si>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</si>
  <si>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</si>
  <si>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</si>
  <si>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</si>
  <si>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</si>
  <si>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</si>
  <si>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</si>
  <si>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</si>
  <si>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</si>
  <si>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</si>
  <si>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</si>
  <si>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</si>
  <si>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</si>
  <si>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</si>
  <si>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</si>
  <si>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</si>
  <si>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</si>
  <si>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</si>
  <si>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</si>
  <si>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</si>
  <si>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</si>
  <si>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</si>
  <si>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</si>
  <si>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</si>
  <si>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</si>
  <si>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</si>
  <si>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</si>
  <si>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</si>
  <si>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</si>
  <si>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</si>
  <si>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</si>
  <si>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</si>
  <si>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</si>
  <si>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</si>
  <si>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</si>
  <si>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</si>
  <si>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</si>
  <si>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</si>
  <si>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</si>
  <si>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</si>
  <si>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</si>
  <si>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</si>
  <si>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</si>
  <si>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</si>
  <si>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</si>
  <si>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</si>
  <si>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</si>
  <si>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</si>
  <si>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</si>
  <si>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</si>
  <si>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</si>
  <si>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</si>
  <si>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</si>
  <si>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</si>
  <si>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</si>
  <si>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</si>
  <si>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</si>
  <si>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</si>
  <si>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</si>
  <si>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</si>
  <si>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</si>
  <si>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</si>
  <si>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</si>
  <si>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</si>
  <si>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</si>
  <si>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</si>
  <si>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</si>
  <si>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</si>
  <si>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</si>
  <si>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</si>
  <si>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</si>
  <si>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</si>
  <si>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</si>
  <si>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</si>
  <si>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</si>
  <si>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</si>
  <si>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</si>
  <si>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</si>
  <si>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</si>
  <si>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</si>
  <si>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</si>
  <si>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</si>
  <si>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</si>
  <si>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</si>
  <si>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</si>
  <si>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</si>
  <si>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</si>
  <si>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</si>
  <si>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</si>
  <si>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</si>
  <si>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</si>
  <si>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</si>
  <si>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</si>
  <si>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</si>
  <si>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</si>
  <si>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</si>
  <si>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</si>
  <si>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</si>
  <si>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</si>
  <si>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</si>
  <si>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</si>
  <si>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</si>
  <si>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</si>
  <si>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</si>
  <si>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</si>
  <si>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</si>
  <si>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</si>
  <si>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</si>
  <si>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</si>
  <si>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</si>
  <si>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</si>
  <si>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</si>
  <si>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</si>
  <si>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</si>
  <si>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</si>
  <si>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</si>
  <si>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</si>
  <si>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</si>
  <si>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</si>
  <si>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</si>
  <si>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</si>
  <si>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</si>
  <si>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</si>
  <si>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</si>
  <si>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</si>
  <si>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</si>
  <si>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</si>
  <si>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</si>
  <si>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</si>
  <si>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</si>
  <si>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</si>
  <si>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</si>
  <si>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</si>
  <si>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</si>
  <si>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</si>
  <si>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</si>
  <si>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</si>
  <si>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</si>
  <si>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</si>
  <si>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</si>
  <si>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</si>
  <si>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</si>
  <si>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</si>
  <si>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</si>
  <si>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</si>
  <si>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</si>
  <si>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</si>
  <si>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</si>
  <si>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</si>
  <si>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</si>
  <si>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</si>
  <si>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</si>
  <si>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</si>
  <si>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</si>
  <si>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</si>
  <si>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</si>
  <si>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</si>
  <si>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</si>
  <si>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</si>
  <si>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</si>
  <si>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</si>
  <si>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</si>
  <si>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</si>
  <si>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</si>
  <si>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</si>
  <si>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</si>
  <si>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</si>
  <si>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</si>
  <si>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</si>
  <si>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</si>
  <si>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</si>
  <si>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</si>
  <si>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</si>
  <si>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</si>
  <si>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</si>
  <si>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</si>
  <si>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</si>
  <si>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</si>
  <si>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</si>
  <si>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</si>
  <si>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</si>
  <si>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</si>
  <si>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</si>
  <si>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</si>
  <si>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</si>
  <si>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</si>
  <si>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</si>
  <si>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</si>
  <si>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</si>
  <si>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</si>
  <si>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</si>
  <si>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</si>
  <si>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</si>
  <si>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</si>
  <si>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</si>
  <si>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</si>
  <si>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</si>
  <si>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</si>
  <si>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</si>
  <si>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</si>
  <si>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</si>
  <si>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</si>
  <si>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</si>
  <si>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</si>
  <si>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</si>
  <si>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</si>
  <si>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</si>
  <si>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</si>
  <si>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</si>
  <si>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</si>
  <si>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</si>
  <si>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</si>
  <si>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</si>
  <si>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</si>
  <si>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</si>
  <si>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</si>
  <si>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</si>
  <si>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</si>
  <si>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</si>
  <si>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</si>
  <si>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</si>
  <si>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</si>
  <si>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</si>
  <si>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</si>
  <si>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</si>
  <si>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</si>
  <si>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</si>
  <si>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</si>
  <si>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</si>
  <si>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</si>
  <si>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</si>
  <si>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</si>
  <si>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</si>
  <si>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</si>
  <si>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</si>
  <si>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</si>
  <si>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</si>
  <si>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</si>
  <si>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</si>
  <si>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</si>
  <si>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</si>
  <si>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</si>
  <si>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</si>
  <si>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</si>
  <si>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</si>
  <si>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</si>
  <si>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</si>
  <si>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</si>
  <si>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</si>
  <si>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</si>
  <si>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</si>
  <si>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</si>
  <si>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</si>
  <si>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</si>
  <si>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</si>
  <si>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</si>
  <si>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</si>
  <si>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</si>
  <si>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</si>
  <si>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</si>
  <si>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</si>
  <si>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</si>
  <si>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</si>
  <si>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</si>
  <si>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</si>
  <si>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</si>
  <si>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</si>
  <si>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</si>
  <si>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</si>
  <si>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</si>
  <si>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</si>
  <si>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</si>
  <si>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</si>
  <si>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</si>
  <si>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</si>
  <si>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</si>
  <si>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</si>
  <si>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</si>
  <si>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</si>
  <si>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</si>
  <si>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</si>
  <si>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</si>
  <si>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</si>
  <si>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</si>
  <si>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</si>
  <si>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</si>
  <si>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</si>
  <si>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</si>
  <si>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</si>
  <si>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</si>
  <si>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</si>
  <si>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</si>
  <si>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</si>
  <si>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</si>
  <si>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</si>
  <si>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</si>
  <si>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</si>
  <si>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</si>
  <si>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</si>
  <si>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</si>
  <si>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</si>
  <si>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</si>
  <si>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</si>
  <si>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</si>
  <si>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</si>
  <si>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</si>
  <si>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</si>
  <si>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</si>
  <si>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</si>
  <si>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</si>
  <si>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</si>
  <si>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</si>
  <si>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</si>
  <si>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</si>
  <si>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</si>
  <si>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</si>
  <si>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</si>
  <si>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</si>
  <si>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</si>
  <si>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</si>
  <si>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</si>
  <si>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</si>
  <si>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</si>
  <si>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</si>
  <si>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</si>
  <si>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</si>
  <si>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</si>
  <si>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</si>
  <si>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</si>
  <si>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</si>
  <si>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</si>
  <si>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</si>
  <si>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</si>
  <si>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</si>
  <si>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</si>
  <si>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</si>
  <si>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</si>
  <si>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</si>
  <si>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</si>
  <si>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</si>
  <si>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</si>
  <si>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</si>
  <si>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</si>
  <si>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</si>
  <si>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</si>
  <si>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</si>
  <si>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</si>
  <si>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</si>
  <si>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</si>
  <si>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</si>
  <si>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</si>
  <si>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</si>
  <si>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</si>
  <si>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</si>
  <si>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</si>
  <si>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</si>
  <si>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</si>
  <si>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</si>
  <si>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</si>
  <si>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</si>
  <si>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</si>
  <si>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</si>
  <si>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</si>
  <si>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</si>
  <si>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</si>
  <si>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</si>
  <si>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</si>
  <si>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</si>
  <si>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</si>
  <si>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</si>
  <si>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</si>
  <si>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</si>
  <si>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</si>
  <si>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</si>
  <si>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</si>
  <si>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</si>
  <si>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</si>
  <si>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</si>
  <si>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</si>
  <si>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</si>
  <si>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</si>
  <si>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</si>
  <si>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</si>
  <si>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</si>
  <si>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</si>
  <si>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</si>
  <si>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</si>
  <si>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</si>
  <si>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</si>
  <si>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</si>
  <si>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</si>
  <si>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</si>
  <si>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</si>
  <si>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</si>
  <si>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</si>
  <si>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</si>
  <si>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</si>
  <si>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</si>
  <si>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</si>
  <si>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</si>
  <si>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</si>
  <si>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</si>
  <si>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</si>
  <si>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</si>
  <si>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</si>
  <si>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</si>
  <si>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</si>
  <si>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</si>
  <si>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</si>
  <si>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</si>
  <si>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</si>
  <si>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</si>
  <si>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</si>
  <si>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</si>
  <si>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</si>
  <si>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</si>
  <si>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</si>
  <si>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</si>
  <si>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</si>
  <si>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</si>
  <si>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</si>
  <si>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</si>
  <si>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</si>
  <si>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</si>
  <si>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</si>
  <si>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</si>
  <si>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</si>
  <si>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</si>
  <si>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</si>
  <si>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</si>
  <si>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</si>
  <si>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</si>
  <si>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</si>
  <si>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</si>
  <si>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</si>
  <si>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</si>
  <si>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</si>
  <si>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</si>
  <si>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</si>
  <si>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</si>
  <si>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</si>
  <si>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</si>
  <si>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</si>
  <si>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</si>
  <si>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</si>
  <si>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</si>
  <si>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</si>
  <si>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</si>
  <si>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</si>
  <si>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</si>
  <si>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</si>
  <si>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</si>
  <si>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</si>
  <si>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</si>
  <si>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</si>
  <si>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</si>
  <si>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</si>
  <si>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</si>
  <si>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</si>
  <si>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</si>
  <si>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</si>
  <si>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</si>
  <si>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</si>
  <si>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</si>
  <si>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</si>
  <si>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</si>
  <si>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</si>
  <si>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</si>
  <si>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</si>
  <si>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</si>
  <si>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</si>
  <si>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</si>
  <si>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</si>
  <si>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</si>
  <si>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</si>
  <si>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</si>
  <si>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</si>
  <si>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</si>
  <si>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</si>
  <si>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</si>
  <si>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</si>
  <si>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</si>
  <si>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</si>
  <si>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</si>
  <si>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</si>
  <si>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</si>
  <si>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</si>
  <si>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</si>
  <si>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</si>
  <si>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</si>
  <si>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</si>
  <si>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</si>
  <si>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</si>
  <si>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</si>
  <si>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</si>
  <si>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</si>
  <si>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</si>
  <si>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</si>
  <si>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</si>
  <si>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</si>
  <si>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</si>
  <si>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</si>
  <si>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</si>
  <si>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</si>
  <si>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</si>
  <si>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</si>
  <si>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</si>
  <si>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</si>
  <si>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</si>
  <si>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</si>
  <si>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</si>
  <si>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</si>
  <si>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</si>
  <si>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</si>
  <si>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</si>
  <si>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</si>
  <si>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</si>
  <si>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</si>
  <si>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</si>
  <si>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</si>
  <si>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</si>
  <si>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</si>
  <si>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</si>
  <si>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</si>
  <si>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</si>
  <si>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</si>
  <si>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</si>
  <si>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</si>
  <si>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</si>
  <si>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</si>
  <si>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</si>
  <si>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</si>
  <si>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</si>
  <si>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</si>
  <si>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</si>
  <si>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</si>
  <si>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</si>
  <si>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</si>
  <si>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</si>
  <si>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</si>
  <si>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</si>
  <si>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</si>
  <si>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</si>
  <si>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</si>
  <si>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</si>
  <si>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</si>
  <si>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</si>
  <si>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</si>
  <si>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</si>
  <si>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</si>
  <si>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</si>
  <si>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</si>
  <si>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</si>
  <si>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</si>
  <si>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</si>
  <si>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</si>
  <si>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</si>
  <si>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</si>
  <si>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</si>
  <si>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</si>
  <si>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</si>
  <si>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</si>
  <si>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</si>
  <si>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</si>
  <si>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</si>
  <si>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</si>
  <si>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</si>
  <si>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</si>
  <si>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</si>
  <si>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</si>
  <si>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</si>
  <si>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</si>
  <si>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</si>
  <si>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</si>
  <si>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</si>
  <si>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</si>
  <si>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</si>
  <si>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</si>
  <si>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</si>
  <si>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</si>
  <si>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</si>
  <si>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</si>
  <si>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</si>
  <si>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</si>
  <si>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</si>
  <si>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</si>
  <si>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</si>
  <si>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</si>
  <si>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</si>
  <si>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</si>
  <si>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</si>
  <si>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</si>
  <si>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</si>
  <si>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</si>
  <si>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</si>
  <si>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</si>
  <si>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</si>
  <si>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</si>
  <si>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</si>
  <si>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</si>
  <si>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</si>
  <si>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</si>
  <si>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</si>
  <si>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</si>
  <si>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</si>
  <si>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</si>
  <si>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</si>
  <si>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</si>
  <si>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</si>
  <si>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</si>
  <si>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</si>
  <si>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</si>
  <si>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</si>
  <si>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</si>
  <si>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</si>
  <si>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</si>
  <si>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</si>
  <si>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</si>
  <si>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</si>
  <si>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</si>
  <si>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</si>
  <si>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</si>
  <si>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</si>
  <si>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</si>
  <si>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</si>
  <si>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</si>
  <si>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</si>
  <si>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</si>
  <si>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</si>
  <si>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</si>
  <si>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</si>
  <si>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</si>
  <si>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</si>
  <si>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</si>
  <si>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</si>
  <si>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</si>
  <si>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</si>
  <si>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</si>
  <si>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</si>
  <si>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</si>
  <si>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</si>
  <si>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</si>
  <si>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</si>
  <si>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</si>
  <si>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</si>
  <si>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</si>
  <si>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</si>
  <si>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</si>
  <si>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</si>
  <si>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</si>
  <si>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</si>
  <si>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</si>
  <si>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</si>
  <si>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</si>
  <si>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</si>
  <si>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</si>
  <si>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</si>
  <si>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</si>
  <si>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</si>
  <si>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</si>
  <si>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</si>
  <si>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</si>
  <si>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</si>
  <si>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</si>
  <si>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</si>
  <si>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</si>
  <si>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</si>
  <si>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</si>
  <si>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</si>
  <si>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</si>
  <si>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</si>
  <si>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</si>
  <si>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</si>
  <si>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</si>
  <si>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</si>
  <si>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</si>
  <si>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</si>
  <si>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</si>
  <si>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</si>
  <si>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</si>
  <si>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</si>
  <si>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</si>
  <si>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</si>
  <si>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</si>
  <si>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</si>
  <si>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</si>
  <si>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</si>
  <si>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</si>
  <si>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</si>
  <si>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</si>
  <si>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</si>
  <si>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</si>
  <si>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</si>
  <si>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</si>
  <si>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</si>
  <si>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</si>
  <si>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</si>
  <si>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</si>
  <si>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</si>
  <si>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</si>
  <si>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</si>
  <si>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</si>
  <si>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</si>
  <si>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</si>
  <si>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</si>
  <si>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</si>
  <si>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</si>
  <si>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</si>
  <si>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</si>
  <si>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</si>
  <si>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</si>
  <si>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</si>
  <si>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</si>
  <si>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</si>
  <si>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</si>
  <si>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</si>
  <si>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</si>
  <si>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</si>
  <si>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</si>
  <si>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</si>
  <si>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</si>
  <si>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</si>
  <si>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</si>
  <si>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</si>
  <si>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</si>
  <si>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</si>
  <si>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</si>
  <si>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</si>
  <si>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</si>
  <si>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</si>
  <si>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</si>
  <si>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</si>
  <si>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</si>
  <si>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</si>
  <si>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</si>
  <si>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</si>
  <si>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</si>
  <si>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</si>
  <si>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</si>
  <si>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</si>
  <si>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</si>
  <si>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</si>
  <si>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</si>
  <si>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</si>
  <si>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</si>
  <si>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</si>
  <si>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</si>
  <si>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</si>
  <si>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</si>
  <si>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</si>
  <si>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</si>
  <si>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</si>
  <si>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</si>
  <si>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</si>
  <si>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</si>
  <si>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</si>
  <si>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</si>
  <si>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</si>
  <si>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</si>
  <si>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</si>
  <si>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</si>
  <si>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</si>
  <si>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</si>
  <si>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</si>
  <si>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</si>
  <si>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</si>
  <si>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</si>
  <si>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</si>
  <si>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</si>
  <si>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</si>
  <si>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</si>
  <si>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</si>
  <si>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</si>
  <si>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</si>
  <si>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</si>
  <si>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</si>
  <si>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</si>
  <si>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</si>
  <si>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</si>
  <si>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</si>
  <si>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</si>
  <si>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</si>
  <si>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</si>
  <si>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</si>
  <si>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</si>
  <si>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</si>
  <si>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</si>
  <si>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</si>
  <si>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</si>
  <si>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</si>
  <si>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</si>
  <si>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</si>
  <si>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</si>
  <si>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</si>
  <si>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</si>
  <si>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</si>
  <si>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</si>
  <si>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</si>
  <si>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</si>
  <si>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</si>
  <si>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</si>
  <si>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</si>
  <si>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</si>
  <si>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</si>
  <si>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</si>
  <si>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</si>
  <si>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</si>
  <si>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</si>
  <si>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</si>
  <si>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</si>
  <si>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</si>
  <si>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</si>
  <si>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</si>
  <si>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</si>
  <si>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</si>
  <si>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</si>
  <si>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</si>
  <si>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</si>
  <si>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</si>
  <si>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</si>
  <si>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</si>
  <si>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</si>
  <si>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</si>
  <si>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</si>
  <si>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</si>
  <si>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</si>
  <si>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</si>
  <si>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</si>
  <si>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</si>
  <si>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</si>
  <si>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</si>
  <si>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</si>
  <si>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</si>
  <si>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</si>
  <si>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</si>
  <si>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</si>
  <si>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</si>
  <si>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</si>
  <si>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</si>
  <si>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</si>
  <si>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</si>
  <si>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</si>
  <si>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</si>
  <si>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</si>
  <si>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</si>
  <si>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</si>
  <si>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</si>
  <si>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</si>
  <si>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</si>
  <si>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</si>
  <si>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</si>
  <si>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</si>
  <si>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</si>
  <si>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</si>
  <si>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</si>
  <si>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</si>
  <si>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</si>
  <si>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</si>
  <si>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</si>
  <si>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</si>
  <si>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</si>
  <si>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</si>
  <si>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</si>
  <si>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</si>
  <si>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</si>
  <si>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</si>
  <si>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</si>
  <si>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</si>
  <si>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</si>
  <si>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</si>
  <si>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</si>
  <si>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</si>
  <si>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</si>
  <si>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</si>
  <si>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</si>
  <si>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</si>
  <si>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</si>
  <si>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</si>
  <si>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</si>
  <si>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</si>
  <si>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</si>
  <si>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</si>
  <si>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</si>
  <si>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</si>
  <si>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</si>
  <si>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</si>
  <si>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</si>
  <si>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</si>
  <si>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</si>
  <si>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</si>
  <si>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</si>
  <si>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</si>
  <si>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</si>
  <si>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</si>
  <si>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</si>
  <si>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</si>
  <si>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</si>
  <si>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</si>
  <si>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</si>
  <si>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</si>
  <si>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</si>
  <si>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</si>
  <si>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</si>
  <si>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</si>
  <si>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</si>
  <si>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</si>
  <si>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</si>
  <si>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</si>
  <si>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</si>
  <si>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</si>
  <si>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</si>
  <si>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</si>
  <si>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</si>
  <si>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</si>
  <si>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</si>
  <si>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</si>
  <si>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</si>
  <si>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</si>
  <si>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</si>
  <si>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</si>
  <si>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</si>
  <si>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</si>
  <si>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</si>
  <si>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</si>
  <si>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</si>
  <si>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</si>
  <si>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</si>
  <si>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</si>
  <si>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</si>
  <si>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</si>
  <si>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</si>
  <si>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</si>
  <si>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</si>
  <si>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</si>
  <si>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</si>
  <si>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</si>
  <si>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</si>
  <si>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</si>
  <si>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</si>
  <si>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</si>
  <si>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</si>
  <si>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</si>
  <si>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</si>
  <si>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</si>
  <si>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</si>
  <si>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</si>
  <si>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</si>
  <si>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</si>
  <si>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</si>
  <si>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</si>
  <si>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</si>
  <si>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</si>
  <si>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</si>
  <si>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</si>
  <si>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</si>
  <si>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</si>
  <si>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</si>
  <si>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</si>
  <si>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</si>
  <si>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</si>
  <si>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</si>
  <si>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</si>
  <si>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</si>
  <si>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</si>
  <si>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</si>
  <si>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</si>
  <si>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</si>
  <si>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</si>
  <si>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</si>
  <si>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</si>
  <si>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</si>
  <si>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</si>
  <si>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</si>
  <si>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</si>
  <si>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</si>
  <si>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</si>
  <si>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</si>
  <si>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</si>
  <si>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</si>
  <si>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</si>
  <si>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</si>
  <si>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</si>
  <si>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</si>
  <si>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</si>
  <si>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</si>
  <si>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</si>
  <si>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</si>
  <si>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</si>
  <si>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</si>
  <si>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</si>
  <si>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</si>
  <si>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</si>
  <si>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</si>
  <si>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</si>
  <si>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</si>
  <si>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</si>
  <si>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</si>
  <si>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</si>
  <si>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</si>
  <si>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</si>
  <si>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</si>
  <si>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</si>
  <si>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</si>
  <si>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</si>
  <si>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</si>
  <si>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</si>
  <si>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</si>
  <si>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</si>
  <si>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</si>
  <si>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</si>
  <si>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</si>
  <si>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</si>
  <si>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</si>
  <si>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</si>
  <si>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</si>
  <si>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</si>
  <si>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</si>
  <si>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</si>
  <si>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</si>
  <si>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</si>
  <si>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</si>
  <si>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</si>
  <si>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</si>
  <si>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</si>
  <si>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</si>
  <si>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</si>
  <si>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</si>
  <si>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</si>
  <si>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</si>
  <si>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</si>
  <si>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</si>
  <si>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</si>
  <si>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</si>
  <si>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</si>
  <si>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</si>
  <si>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</si>
  <si>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</si>
  <si>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</si>
  <si>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</si>
  <si>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</si>
  <si>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</si>
  <si>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</si>
  <si>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</si>
  <si>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</si>
  <si>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</si>
  <si>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</si>
  <si>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</si>
  <si>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</si>
  <si>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</si>
  <si>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</si>
  <si>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</si>
  <si>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</si>
  <si>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</si>
  <si>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</si>
  <si>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</si>
  <si>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</si>
  <si>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</si>
  <si>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</si>
  <si>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</si>
  <si>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</si>
  <si>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</si>
  <si>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</si>
  <si>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</si>
  <si>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</si>
  <si>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</si>
  <si>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</si>
  <si>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</si>
  <si>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</si>
  <si>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</si>
  <si>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</si>
  <si>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</si>
  <si>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</si>
  <si>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</si>
  <si>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</si>
  <si>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</si>
  <si>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</si>
  <si>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</si>
  <si>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</si>
  <si>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</si>
  <si>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</si>
  <si>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</si>
  <si>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</si>
  <si>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</si>
  <si>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</si>
  <si>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</si>
  <si>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</si>
  <si>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</si>
  <si>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</si>
  <si>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</si>
  <si>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</si>
  <si>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</si>
  <si>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</si>
  <si>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</si>
  <si>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</si>
  <si>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</si>
  <si>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</si>
  <si>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</si>
  <si>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</si>
  <si>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</si>
  <si>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</si>
  <si>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</si>
  <si>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</si>
  <si>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</si>
  <si>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</si>
  <si>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</si>
  <si>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</si>
  <si>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</si>
  <si>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</si>
  <si>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</si>
  <si>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</si>
  <si>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</si>
  <si>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</si>
  <si>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</si>
  <si>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</si>
  <si>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</si>
  <si>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</si>
  <si>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</si>
  <si>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</si>
  <si>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</si>
  <si>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</si>
  <si>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</si>
  <si>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</si>
  <si>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</si>
  <si>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</si>
  <si>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</si>
  <si>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</si>
  <si>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</si>
  <si>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</si>
  <si>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</si>
  <si>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</si>
  <si>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</si>
  <si>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</si>
  <si>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</si>
  <si>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</si>
  <si>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</si>
  <si>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</si>
  <si>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</si>
  <si>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</si>
  <si>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</si>
  <si>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</si>
  <si>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</si>
  <si>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</si>
  <si>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</si>
  <si>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</si>
  <si>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</si>
  <si>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</si>
  <si>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</si>
  <si>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</si>
  <si>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</si>
  <si>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</si>
  <si>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</si>
  <si>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</si>
  <si>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</si>
  <si>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</si>
  <si>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</si>
  <si>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</si>
  <si>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</si>
  <si>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</si>
  <si>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</si>
  <si>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</si>
  <si>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</si>
  <si>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</si>
  <si>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</si>
  <si>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</si>
  <si>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</si>
  <si>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</si>
  <si>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</si>
  <si>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</si>
  <si>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</si>
  <si>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</si>
  <si>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</si>
  <si>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</si>
  <si>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</si>
  <si>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</si>
  <si>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</si>
  <si>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</si>
  <si>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</si>
  <si>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</si>
  <si>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</si>
  <si>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</si>
  <si>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</si>
  <si>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</si>
  <si>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</si>
  <si>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</si>
  <si>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</si>
  <si>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</si>
  <si>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</si>
  <si>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</si>
  <si>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</si>
  <si>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</si>
  <si>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</si>
  <si>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</si>
  <si>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</si>
  <si>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</si>
  <si>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</si>
  <si>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</si>
  <si>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</si>
  <si>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</si>
  <si>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</si>
  <si>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</si>
  <si>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</si>
  <si>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</si>
  <si>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</si>
  <si>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</si>
  <si>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</si>
  <si>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</si>
  <si>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</si>
  <si>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</si>
  <si>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</si>
  <si>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</si>
  <si>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</si>
  <si>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</si>
  <si>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</si>
  <si>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</si>
  <si>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</si>
  <si>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</si>
  <si>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</si>
  <si>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</si>
  <si>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</si>
  <si>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</si>
  <si>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</si>
  <si>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</si>
  <si>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</si>
  <si>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</si>
  <si>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</si>
  <si>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</si>
  <si>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</si>
  <si>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</si>
  <si>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</si>
  <si>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</si>
  <si>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</si>
  <si>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</si>
  <si>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</si>
  <si>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</si>
  <si>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</si>
  <si>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</si>
  <si>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</si>
  <si>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</si>
  <si>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</si>
  <si>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</si>
  <si>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</si>
  <si>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</si>
  <si>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</si>
  <si>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</si>
  <si>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</si>
  <si>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</si>
  <si>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</si>
  <si>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</si>
  <si>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</si>
  <si>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</si>
  <si>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</si>
  <si>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</si>
  <si>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</si>
  <si>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</si>
  <si>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</si>
  <si>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</si>
  <si>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</si>
  <si>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</si>
  <si>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</si>
  <si>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</si>
  <si>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</si>
  <si>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</si>
  <si>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</si>
  <si>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</si>
  <si>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</si>
  <si>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</si>
  <si>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</si>
  <si>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</si>
  <si>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</si>
  <si>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</si>
  <si>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</si>
  <si>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</si>
  <si>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</si>
  <si>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</si>
  <si>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</si>
  <si>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</si>
  <si>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</si>
  <si>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</si>
  <si>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</si>
  <si>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</si>
  <si>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</si>
  <si>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</si>
  <si>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</si>
  <si>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</si>
  <si>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</si>
  <si>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</si>
  <si>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</si>
  <si>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</si>
  <si>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</si>
  <si>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</si>
  <si>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</si>
  <si>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</si>
  <si>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</si>
  <si>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</si>
  <si>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</si>
  <si>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</si>
  <si>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</si>
  <si>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</si>
  <si>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</si>
  <si>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</si>
  <si>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</si>
  <si>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</si>
  <si>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</si>
  <si>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</si>
  <si>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</si>
  <si>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</si>
  <si>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</si>
  <si>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</si>
  <si>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</si>
  <si>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</si>
  <si>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</si>
  <si>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</si>
  <si>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</si>
  <si>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</si>
  <si>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</si>
  <si>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</si>
  <si>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</si>
  <si>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</si>
  <si>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</si>
  <si>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</si>
  <si>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</si>
  <si>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</si>
  <si>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</si>
  <si>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</si>
  <si>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</si>
  <si>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</si>
  <si>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</si>
  <si>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</si>
  <si>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</si>
  <si>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</si>
  <si>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</si>
  <si>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</si>
  <si>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</si>
  <si>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</si>
  <si>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</si>
  <si>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</si>
  <si>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</si>
  <si>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</si>
  <si>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</si>
  <si>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</si>
  <si>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</si>
  <si>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</si>
  <si>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</si>
  <si>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</si>
  <si>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</si>
  <si>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</si>
  <si>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</si>
  <si>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</si>
  <si>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</si>
  <si>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</si>
  <si>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</si>
  <si>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</si>
  <si>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</si>
  <si>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</si>
  <si>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</si>
  <si>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</si>
  <si>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</si>
  <si>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</si>
  <si>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</si>
  <si>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</si>
  <si>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</si>
  <si>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</si>
  <si>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</si>
  <si>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</si>
  <si>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</si>
  <si>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</si>
  <si>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</si>
  <si>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</si>
  <si>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</si>
  <si>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</si>
  <si>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</si>
  <si>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</si>
  <si>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</si>
  <si>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</si>
  <si>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</si>
  <si>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</si>
  <si>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</si>
  <si>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</si>
  <si>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</si>
  <si>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</si>
  <si>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</si>
  <si>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</si>
  <si>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</si>
  <si>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</si>
  <si>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</si>
  <si>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</si>
  <si>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</si>
  <si>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</si>
  <si>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</si>
  <si>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</si>
  <si>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</si>
  <si>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</si>
  <si>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</si>
  <si>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</si>
  <si>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</si>
  <si>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</si>
  <si>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</si>
  <si>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</si>
  <si>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</si>
  <si>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</si>
  <si>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</si>
  <si>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</si>
  <si>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</si>
  <si>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</si>
  <si>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</si>
  <si>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</si>
  <si>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</si>
  <si>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</si>
  <si>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</si>
  <si>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</si>
  <si>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</si>
  <si>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</si>
  <si>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</si>
  <si>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</si>
  <si>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</si>
  <si>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</si>
  <si>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</si>
  <si>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</si>
  <si>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</si>
  <si>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</si>
  <si>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</si>
  <si>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</si>
  <si>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</si>
  <si>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</si>
  <si>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</si>
  <si>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</si>
  <si>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</si>
  <si>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</si>
  <si>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</si>
  <si>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</si>
  <si>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</si>
  <si>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</si>
  <si>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</si>
  <si>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</si>
  <si>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</si>
  <si>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</si>
  <si>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</si>
  <si>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</si>
  <si>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</si>
  <si>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</si>
  <si>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</si>
  <si>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</si>
  <si>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</si>
  <si>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</si>
  <si>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</si>
  <si>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</si>
  <si>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</si>
  <si>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</si>
  <si>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</si>
  <si>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</si>
  <si>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</si>
  <si>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</si>
  <si>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</si>
  <si>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</si>
  <si>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</si>
  <si>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</si>
  <si>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</si>
  <si>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</si>
  <si>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</si>
  <si>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</si>
  <si>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</si>
  <si>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</si>
  <si>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</si>
  <si>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</si>
  <si>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</si>
  <si>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</si>
  <si>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</si>
  <si>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</si>
  <si>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</si>
  <si>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</si>
  <si>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</si>
  <si>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</si>
  <si>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</si>
  <si>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</si>
  <si>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</si>
  <si>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</si>
  <si>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</si>
  <si>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</si>
  <si>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</si>
  <si>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</si>
  <si>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</si>
  <si>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</si>
  <si>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</si>
  <si>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</si>
  <si>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</si>
  <si>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</si>
  <si>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</si>
  <si>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</si>
  <si>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</si>
  <si>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</si>
  <si>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</si>
  <si>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</si>
  <si>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</si>
  <si>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</si>
  <si>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</si>
  <si>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</si>
  <si>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</si>
  <si>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</si>
  <si>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</si>
  <si>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</si>
  <si>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</si>
  <si>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</si>
  <si>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</si>
  <si>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</si>
  <si>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</si>
  <si>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</si>
  <si>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</si>
  <si>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</si>
  <si>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</si>
  <si>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</si>
  <si>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</si>
  <si>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</si>
  <si>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</si>
  <si>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</si>
  <si>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</si>
  <si>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</si>
  <si>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</si>
  <si>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</si>
  <si>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</si>
  <si>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</si>
  <si>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</si>
  <si>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</si>
  <si>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</si>
  <si>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</si>
  <si>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</si>
  <si>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</si>
  <si>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</si>
  <si>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</si>
  <si>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</si>
  <si>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</si>
  <si>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</si>
  <si>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</si>
  <si>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</si>
  <si>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</si>
  <si>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</si>
  <si>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</si>
  <si>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</si>
  <si>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</si>
  <si>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</si>
  <si>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</si>
  <si>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</si>
  <si>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</si>
  <si>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</si>
  <si>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</si>
  <si>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</si>
  <si>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</si>
  <si>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</si>
  <si>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</si>
  <si>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</si>
  <si>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</si>
  <si>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</si>
  <si>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</si>
  <si>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</si>
  <si>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</si>
  <si>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</si>
  <si>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</si>
  <si>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</si>
  <si>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</si>
  <si>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</si>
  <si>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</si>
  <si>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</si>
  <si>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</si>
  <si>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</si>
  <si>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</si>
  <si>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</si>
  <si>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</si>
  <si>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</si>
  <si>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</si>
  <si>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</si>
  <si>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</si>
  <si>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</si>
  <si>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</si>
  <si>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</si>
  <si>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</si>
  <si>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</si>
  <si>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</si>
  <si>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</si>
  <si>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</si>
  <si>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</si>
  <si>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</si>
  <si>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</si>
  <si>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</si>
  <si>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</si>
  <si>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</si>
  <si>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</si>
  <si>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</si>
  <si>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</si>
  <si>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</si>
  <si>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</si>
  <si>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</si>
  <si>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</si>
  <si>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</si>
  <si>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</si>
  <si>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</si>
  <si>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</si>
  <si>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</si>
  <si>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</si>
  <si>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</si>
  <si>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</si>
  <si>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</si>
  <si>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</si>
  <si>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</si>
  <si>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</si>
  <si>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</si>
  <si>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</si>
  <si>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</si>
  <si>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</si>
  <si>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</si>
  <si>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</si>
  <si>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</si>
  <si>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</si>
  <si>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</si>
  <si>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</si>
  <si>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</si>
  <si>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</si>
  <si>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</si>
  <si>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</si>
  <si>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</si>
  <si>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</si>
  <si>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</si>
  <si>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</si>
  <si>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</si>
  <si>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</si>
  <si>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</si>
  <si>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</si>
  <si>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</si>
  <si>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</si>
  <si>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</si>
  <si>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</si>
  <si>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</si>
  <si>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</si>
  <si>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</si>
  <si>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</si>
  <si>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</si>
  <si>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</si>
  <si>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</si>
  <si>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</si>
  <si>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</si>
  <si>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</si>
  <si>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</si>
  <si>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</si>
  <si>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</si>
  <si>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</si>
  <si>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</si>
  <si>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</si>
  <si>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</si>
  <si>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</si>
  <si>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</si>
  <si>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</si>
  <si>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</si>
  <si>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</si>
  <si>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</si>
  <si>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</si>
  <si>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</si>
  <si>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</si>
  <si>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</si>
  <si>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</si>
  <si>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</si>
  <si>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</si>
  <si>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</si>
  <si>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</si>
  <si>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</si>
  <si>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</si>
  <si>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</si>
  <si>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</si>
  <si>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</si>
  <si>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</si>
  <si>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</si>
  <si>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</si>
  <si>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</si>
  <si>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</si>
  <si>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</si>
  <si>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</si>
  <si>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</si>
  <si>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</si>
  <si>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</si>
  <si>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</si>
  <si>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</si>
  <si>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</si>
  <si>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</si>
  <si>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</si>
  <si>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</si>
  <si>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</si>
  <si>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</si>
  <si>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</si>
  <si>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</si>
  <si>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</si>
  <si>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</si>
  <si>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</si>
  <si>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</si>
  <si>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</si>
  <si>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</si>
  <si>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</si>
  <si>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</si>
  <si>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</si>
  <si>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</si>
  <si>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</si>
  <si>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</si>
  <si>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</si>
  <si>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</si>
  <si>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</si>
  <si>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</si>
  <si>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</si>
  <si>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</si>
  <si>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</si>
  <si>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</si>
  <si>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</si>
  <si>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</si>
  <si>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</si>
  <si>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</si>
  <si>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</si>
  <si>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</si>
  <si>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</si>
  <si>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</si>
  <si>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</si>
  <si>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</si>
  <si>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</si>
  <si>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</si>
  <si>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</si>
  <si>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</si>
  <si>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</si>
  <si>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</si>
  <si>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</si>
  <si>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</si>
  <si>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</si>
  <si>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</si>
  <si>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</si>
  <si>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</si>
  <si>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</si>
  <si>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</si>
  <si>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</si>
  <si>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</si>
  <si>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</si>
  <si>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</si>
  <si>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</si>
  <si>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</si>
  <si>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</si>
  <si>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</si>
  <si>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</si>
  <si>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</si>
  <si>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</si>
  <si>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</si>
  <si>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</si>
  <si>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</si>
  <si>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</si>
  <si>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</si>
  <si>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</si>
  <si>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</si>
  <si>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</si>
  <si>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</si>
  <si>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</si>
  <si>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</si>
  <si>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</si>
  <si>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</si>
  <si>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</si>
  <si>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</si>
  <si>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</si>
  <si>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</si>
  <si>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</si>
  <si>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</si>
  <si>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</si>
  <si>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</si>
  <si>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</si>
  <si>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</si>
  <si>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</si>
  <si>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</si>
  <si>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</si>
  <si>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</si>
  <si>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</si>
  <si>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</si>
  <si>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</si>
  <si>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</si>
  <si>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</si>
  <si>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</si>
  <si>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</si>
  <si>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</si>
  <si>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</si>
  <si>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</si>
  <si>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</si>
  <si>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</si>
  <si>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</si>
  <si>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</si>
  <si>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</si>
  <si>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</si>
  <si>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</si>
  <si>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</si>
  <si>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</si>
  <si>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</si>
  <si>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</si>
  <si>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</si>
  <si>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</si>
  <si>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</si>
  <si>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</si>
  <si>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</si>
  <si>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</si>
  <si>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</si>
  <si>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</si>
  <si>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</si>
  <si>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</si>
  <si>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</si>
  <si>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</si>
  <si>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</si>
  <si>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</si>
  <si>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</si>
  <si>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</si>
  <si>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</si>
  <si>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</si>
  <si>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</si>
  <si>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</si>
  <si>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</si>
  <si>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</si>
  <si>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</si>
  <si>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</si>
  <si>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</si>
  <si>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</si>
  <si>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</si>
  <si>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</si>
  <si>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</si>
  <si>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</si>
  <si>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</si>
  <si>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</si>
  <si>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</si>
  <si>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</si>
  <si>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</si>
  <si>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</si>
  <si>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</si>
  <si>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</si>
  <si>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</si>
  <si>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</si>
  <si>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</si>
  <si>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</si>
  <si>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</si>
  <si>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</si>
  <si>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</si>
  <si>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</si>
  <si>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</si>
  <si>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</si>
  <si>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</si>
  <si>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</si>
  <si>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</si>
  <si>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</si>
  <si>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</si>
  <si>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</si>
  <si>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</si>
  <si>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</si>
  <si>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</si>
  <si>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</si>
  <si>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</si>
  <si>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</si>
  <si>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</si>
  <si>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</si>
  <si>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</si>
  <si>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</si>
  <si>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</si>
  <si>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</si>
  <si>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</si>
  <si>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</si>
  <si>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</si>
  <si>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</si>
  <si>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</si>
  <si>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</si>
  <si>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</si>
  <si>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</si>
  <si>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</si>
  <si>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</si>
  <si>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</si>
  <si>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</si>
  <si>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</si>
  <si>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</si>
  <si>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</si>
  <si>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</si>
  <si>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</si>
  <si>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</si>
  <si>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</si>
  <si>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</si>
  <si>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</si>
  <si>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</si>
  <si>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</si>
  <si>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</si>
  <si>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</si>
  <si>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</si>
  <si>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</si>
  <si>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</si>
  <si>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</si>
  <si>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</si>
  <si>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</si>
  <si>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</si>
  <si>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</si>
  <si>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</si>
  <si>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</si>
  <si>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</si>
  <si>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</si>
  <si>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</si>
  <si>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</si>
  <si>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</si>
  <si>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</si>
  <si>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</si>
  <si>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</si>
  <si>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</si>
  <si>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</si>
  <si>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</si>
  <si>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</si>
  <si>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</si>
  <si>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</si>
  <si>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</si>
  <si>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</si>
  <si>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</si>
  <si>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</si>
  <si>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</si>
  <si>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</si>
  <si>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</si>
  <si>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</si>
  <si>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</si>
  <si>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</si>
  <si>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</si>
  <si>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</si>
  <si>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</si>
  <si>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</si>
  <si>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</si>
  <si>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</si>
  <si>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</si>
  <si>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</si>
  <si>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</si>
  <si>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</si>
  <si>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</si>
  <si>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</si>
  <si>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</si>
  <si>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</si>
  <si>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</si>
  <si>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</si>
  <si>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</si>
  <si>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</si>
  <si>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</si>
  <si>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</si>
  <si>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</si>
  <si>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</si>
  <si>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</si>
  <si>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</si>
  <si>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</si>
  <si>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</si>
  <si>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</si>
  <si>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</si>
  <si>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</si>
  <si>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</si>
  <si>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</si>
  <si>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</si>
  <si>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</si>
  <si>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</si>
  <si>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</si>
  <si>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</si>
  <si>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</si>
  <si>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</si>
  <si>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</si>
  <si>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</si>
  <si>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</si>
  <si>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</si>
  <si>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</si>
  <si>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</si>
  <si>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</si>
  <si>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</si>
  <si>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</si>
  <si>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</si>
  <si>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</si>
  <si>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</si>
  <si>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</si>
  <si>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</si>
  <si>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</si>
  <si>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</si>
  <si>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</si>
  <si>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</si>
  <si>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</si>
  <si>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</si>
  <si>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</si>
  <si>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</si>
  <si>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</si>
  <si>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</si>
  <si>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</si>
  <si>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</si>
  <si>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</si>
  <si>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</si>
  <si>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</si>
  <si>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</si>
  <si>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</si>
  <si>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</si>
  <si>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</si>
  <si>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</si>
  <si>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</si>
  <si>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</si>
  <si>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</si>
  <si>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</si>
  <si>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</si>
  <si>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</si>
  <si>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</si>
  <si>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</si>
  <si>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</si>
  <si>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</si>
  <si>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</si>
  <si>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</si>
  <si>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</si>
  <si>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</si>
  <si>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</si>
  <si>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</si>
  <si>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</si>
  <si>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</si>
  <si>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</si>
  <si>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</si>
  <si>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</si>
  <si>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</si>
  <si>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</si>
  <si>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</si>
  <si>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</si>
  <si>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</si>
  <si>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</si>
  <si>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</si>
  <si>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</si>
  <si>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</si>
  <si>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</si>
  <si>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</si>
  <si>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</si>
  <si>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</si>
  <si>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</si>
  <si>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</si>
  <si>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</si>
  <si>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</si>
  <si>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</si>
  <si>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</si>
  <si>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</si>
  <si>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</si>
  <si>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</si>
  <si>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</si>
  <si>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</si>
  <si>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</si>
  <si>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</si>
  <si>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</si>
  <si>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</si>
  <si>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</si>
  <si>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</si>
  <si>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</si>
  <si>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</si>
  <si>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</si>
  <si>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</si>
  <si>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</si>
  <si>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</si>
  <si>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</si>
  <si>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</si>
  <si>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</si>
  <si>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</si>
  <si>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</si>
  <si>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</si>
  <si>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</si>
  <si>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</si>
  <si>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</si>
  <si>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</si>
  <si>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</si>
  <si>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</si>
  <si>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</si>
  <si>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</si>
  <si>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</si>
  <si>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</si>
  <si>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</si>
  <si>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</si>
  <si>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</si>
  <si>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</si>
  <si>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</si>
  <si>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</si>
  <si>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</si>
  <si>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</si>
  <si>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</si>
  <si>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</si>
  <si>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</si>
  <si>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</si>
  <si>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</si>
  <si>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</si>
  <si>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</si>
  <si>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</si>
  <si>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</si>
  <si>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</si>
  <si>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</si>
  <si>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</si>
  <si>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</si>
  <si>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</si>
  <si>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</si>
  <si>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</si>
  <si>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</si>
  <si>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</si>
  <si>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</si>
  <si>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</si>
  <si>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</si>
  <si>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</si>
  <si>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</si>
  <si>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</si>
  <si>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</si>
  <si>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</si>
  <si>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</si>
  <si>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</si>
  <si>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</si>
  <si>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</si>
  <si>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</si>
  <si>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</si>
  <si>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</si>
  <si>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</si>
  <si>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</si>
  <si>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</si>
  <si>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</si>
  <si>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</si>
  <si>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</si>
  <si>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</si>
  <si>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</si>
  <si>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</si>
  <si>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</si>
  <si>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</si>
  <si>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</si>
  <si>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</si>
  <si>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</si>
  <si>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</si>
  <si>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</si>
  <si>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</si>
  <si>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</si>
  <si>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</si>
  <si>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</si>
  <si>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</si>
  <si>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</si>
  <si>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</si>
  <si>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</si>
  <si>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</si>
  <si>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</si>
  <si>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</si>
  <si>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</si>
  <si>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</si>
  <si>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</si>
  <si>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</si>
  <si>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</si>
  <si>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</si>
  <si>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</si>
  <si>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</si>
  <si>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</si>
  <si>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</si>
  <si>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</si>
  <si>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</si>
  <si>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</si>
  <si>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</si>
  <si>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</si>
  <si>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</si>
  <si>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</si>
  <si>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</si>
  <si>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</si>
  <si>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</si>
  <si>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</si>
  <si>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</si>
  <si>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</si>
  <si>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</si>
  <si>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</si>
  <si>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</si>
  <si>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</si>
  <si>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</si>
  <si>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</si>
  <si>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</si>
  <si>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</si>
  <si>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</si>
  <si>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</si>
  <si>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</si>
  <si>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</si>
  <si>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</si>
  <si>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</si>
  <si>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</si>
  <si>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</si>
  <si>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</si>
  <si>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</si>
  <si>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</si>
  <si>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</si>
  <si>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</si>
  <si>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</si>
  <si>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</si>
  <si>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</si>
  <si>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</si>
  <si>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</si>
  <si>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</si>
  <si>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</si>
  <si>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</si>
  <si>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</si>
  <si>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</si>
  <si>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</si>
  <si>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</si>
  <si>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</si>
  <si>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</si>
  <si>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</si>
  <si>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</si>
  <si>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</si>
  <si>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</si>
  <si>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</si>
  <si>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</si>
  <si>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</si>
  <si>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</si>
  <si>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</si>
  <si>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</si>
  <si>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</si>
  <si>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</si>
  <si>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</si>
  <si>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</si>
  <si>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</si>
  <si>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</si>
  <si>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</si>
  <si>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</si>
  <si>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</si>
  <si>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</si>
  <si>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</si>
  <si>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</si>
  <si>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</si>
  <si>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</si>
  <si>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</si>
  <si>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</si>
  <si>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</si>
  <si>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</si>
  <si>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</si>
  <si>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</si>
  <si>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</si>
  <si>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</si>
  <si>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</si>
  <si>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</si>
  <si>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</si>
  <si>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</si>
  <si>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</si>
  <si>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</si>
  <si>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</si>
  <si>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</si>
  <si>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</si>
  <si>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</si>
  <si>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</si>
  <si>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</si>
  <si>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</si>
  <si>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</si>
  <si>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</si>
  <si>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</si>
  <si>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</si>
  <si>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</si>
  <si>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</si>
  <si>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</si>
  <si>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</si>
  <si>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</si>
  <si>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</si>
  <si>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</si>
  <si>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</si>
  <si>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</si>
  <si>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</si>
  <si>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</si>
  <si>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</si>
  <si>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</si>
  <si>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</si>
  <si>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</si>
  <si>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</si>
  <si>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</si>
  <si>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</si>
  <si>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</si>
  <si>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</si>
  <si>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</si>
  <si>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</si>
  <si>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</si>
  <si>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</si>
  <si>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</si>
  <si>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</si>
  <si>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</si>
  <si>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</si>
  <si>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</si>
  <si>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</si>
  <si>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</si>
  <si>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</si>
  <si>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</si>
  <si>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</si>
  <si>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</si>
  <si>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</si>
  <si>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</si>
  <si>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</si>
  <si>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</si>
  <si>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</si>
  <si>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</si>
  <si>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</si>
  <si>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</si>
  <si>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</si>
  <si>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</si>
  <si>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</si>
  <si>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</si>
  <si>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</si>
  <si>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</si>
  <si>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</si>
  <si>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</si>
  <si>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</si>
  <si>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</si>
  <si>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</si>
  <si>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</si>
  <si>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</si>
  <si>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</si>
  <si>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</si>
  <si>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</si>
  <si>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</si>
  <si>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</si>
  <si>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</si>
  <si>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</si>
  <si>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</si>
  <si>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</si>
  <si>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</si>
  <si>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</si>
  <si>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</si>
  <si>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</si>
  <si>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</si>
  <si>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</si>
  <si>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</si>
  <si>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</si>
  <si>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</si>
  <si>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</si>
  <si>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</si>
  <si>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</si>
  <si>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</si>
  <si>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</si>
  <si>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</si>
  <si>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</si>
  <si>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</si>
  <si>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</si>
  <si>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</si>
  <si>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</si>
  <si>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</si>
  <si>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</si>
  <si>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</si>
  <si>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</si>
  <si>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</si>
  <si>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</si>
  <si>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</si>
  <si>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</si>
  <si>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</si>
  <si>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</si>
  <si>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</si>
  <si>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</si>
  <si>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</si>
  <si>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</si>
  <si>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</si>
  <si>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</si>
  <si>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</si>
  <si>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</si>
  <si>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</si>
  <si>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</si>
  <si>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</si>
  <si>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</si>
  <si>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</si>
  <si>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</si>
  <si>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</si>
  <si>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</si>
  <si>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</si>
  <si>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</si>
  <si>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</si>
  <si>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</si>
  <si>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</si>
  <si>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</si>
  <si>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</si>
  <si>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</si>
  <si>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</si>
  <si>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</si>
  <si>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</si>
  <si>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</si>
  <si>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</si>
  <si>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</si>
  <si>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</si>
  <si>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</si>
  <si>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</si>
  <si>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</si>
  <si>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</si>
  <si>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</si>
  <si>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</si>
  <si>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</si>
  <si>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</si>
  <si>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</si>
  <si>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</si>
  <si>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</si>
  <si>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</si>
  <si>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</si>
  <si>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</si>
  <si>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</si>
  <si>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</si>
  <si>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</si>
  <si>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</si>
  <si>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</si>
  <si>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</si>
  <si>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</si>
  <si>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</si>
  <si>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</si>
  <si>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</si>
  <si>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</si>
  <si>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</si>
  <si>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</si>
  <si>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</si>
  <si>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</si>
  <si>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</si>
  <si>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</si>
  <si>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</si>
  <si>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</si>
  <si>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</si>
  <si>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</si>
  <si>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</si>
  <si>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</si>
  <si>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</si>
  <si>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</si>
  <si>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</si>
  <si>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</si>
  <si>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</si>
  <si>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</si>
  <si>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</si>
  <si>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</si>
  <si>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</si>
  <si>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</si>
  <si>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</si>
  <si>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</si>
  <si>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</si>
  <si>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</si>
  <si>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</si>
  <si>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</si>
  <si>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</si>
  <si>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</si>
  <si>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</si>
  <si>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</si>
  <si>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</si>
  <si>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</si>
  <si>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</si>
  <si>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</si>
  <si>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</si>
  <si>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</si>
  <si>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</si>
  <si>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</si>
  <si>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</si>
  <si>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</si>
  <si>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</si>
  <si>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</si>
  <si>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</si>
  <si>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</si>
  <si>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</si>
  <si>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</si>
  <si>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</si>
  <si>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</si>
  <si>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</si>
  <si>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</si>
  <si>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</si>
  <si>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</si>
  <si>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</si>
  <si>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</si>
  <si>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</si>
  <si>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</si>
  <si>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</si>
  <si>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</si>
  <si>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</si>
  <si>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</si>
  <si>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</si>
  <si>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</si>
  <si>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</si>
  <si>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</si>
  <si>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</si>
  <si>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</si>
  <si>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</si>
  <si>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</si>
  <si>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</si>
  <si>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</si>
  <si>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</si>
  <si>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</si>
  <si>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</si>
  <si>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</si>
  <si>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</si>
  <si>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</si>
  <si>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</si>
  <si>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</si>
  <si>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</si>
  <si>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</si>
  <si>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</si>
  <si>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</si>
  <si>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</si>
  <si>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</si>
  <si>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</si>
  <si>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</si>
  <si>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</si>
  <si>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</si>
  <si>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</si>
  <si>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</si>
  <si>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</si>
  <si>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</si>
  <si>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</si>
  <si>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</si>
  <si>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</si>
  <si>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</si>
  <si>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</si>
  <si>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</si>
  <si>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</si>
  <si>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</si>
  <si>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</si>
  <si>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</si>
  <si>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</si>
  <si>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</si>
  <si>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</si>
  <si>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</si>
  <si>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</si>
  <si>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</si>
  <si>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</si>
  <si>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</si>
  <si>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</si>
  <si>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</si>
  <si>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</si>
  <si>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</si>
  <si>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</si>
  <si>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</si>
  <si>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</si>
  <si>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</si>
  <si>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</si>
  <si>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</si>
  <si>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</si>
  <si>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</si>
  <si>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</si>
  <si>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</si>
  <si>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</si>
  <si>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</si>
  <si>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</si>
  <si>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</si>
  <si>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</si>
  <si>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</si>
  <si>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</si>
  <si>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</si>
  <si>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</si>
  <si>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</si>
  <si>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</si>
  <si>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</si>
  <si>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</si>
  <si>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</si>
  <si>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</si>
  <si>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</si>
  <si>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</si>
  <si>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</si>
  <si>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</si>
  <si>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</si>
  <si>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</si>
  <si>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</si>
  <si>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</si>
  <si>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</si>
  <si>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</si>
  <si>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</si>
  <si>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</si>
  <si>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</si>
  <si>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</si>
  <si>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</si>
  <si>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</si>
  <si>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</si>
  <si>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</si>
  <si>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</si>
  <si>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</si>
  <si>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</si>
  <si>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</si>
  <si>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</si>
  <si>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</si>
  <si>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</si>
  <si>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</si>
  <si>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</si>
  <si>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</si>
  <si>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</si>
  <si>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</si>
  <si>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</si>
  <si>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</si>
  <si>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</si>
  <si>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</si>
  <si>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</si>
  <si>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</si>
  <si>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</si>
  <si>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</si>
  <si>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</si>
  <si>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</si>
  <si>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</si>
  <si>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</si>
  <si>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</si>
  <si>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</si>
  <si>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</si>
  <si>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</si>
  <si>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</si>
  <si>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</si>
  <si>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</si>
  <si>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</si>
  <si>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</si>
  <si>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</si>
  <si>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</si>
  <si>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</si>
  <si>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</si>
  <si>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</si>
  <si>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</si>
  <si>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</si>
  <si>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</si>
  <si>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</si>
  <si>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</si>
  <si>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</si>
  <si>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</si>
  <si>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</si>
  <si>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</si>
  <si>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</si>
  <si>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</si>
  <si>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</si>
  <si>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</si>
  <si>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</si>
  <si>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</si>
  <si>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</si>
  <si>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</si>
  <si>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</si>
  <si>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</si>
  <si>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</si>
  <si>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</si>
  <si>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</si>
  <si>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</si>
  <si>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</si>
  <si>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</si>
  <si>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</si>
  <si>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</si>
  <si>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</si>
  <si>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</si>
  <si>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</si>
  <si>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</si>
  <si>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</si>
  <si>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</si>
  <si>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</si>
  <si>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</si>
  <si>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</si>
  <si>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</si>
  <si>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</si>
  <si>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</si>
  <si>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</si>
  <si>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</si>
  <si>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</si>
  <si>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</si>
  <si>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</si>
  <si>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</si>
  <si>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</si>
  <si>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</si>
  <si>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</si>
  <si>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</si>
  <si>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</si>
  <si>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</si>
  <si>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</si>
  <si>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</si>
  <si>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</si>
  <si>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</si>
  <si>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</si>
  <si>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</si>
  <si>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</si>
  <si>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</si>
  <si>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</si>
  <si>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</si>
  <si>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</si>
  <si>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</si>
  <si>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</si>
  <si>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</si>
  <si>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</si>
  <si>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</si>
  <si>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</si>
  <si>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</si>
  <si>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</si>
  <si>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</si>
  <si>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</si>
  <si>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</si>
  <si>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</si>
  <si>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</si>
  <si>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</si>
  <si>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</si>
  <si>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</si>
  <si>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</si>
  <si>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</si>
  <si>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</si>
  <si>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</si>
  <si>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</si>
  <si>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</si>
  <si>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</si>
  <si>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</si>
  <si>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</si>
  <si>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</si>
  <si>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</si>
  <si>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</si>
  <si>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</si>
  <si>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</si>
  <si>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</si>
  <si>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</si>
  <si>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</si>
  <si>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</si>
  <si>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</si>
  <si>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</si>
  <si>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</si>
  <si>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</si>
  <si>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</si>
  <si>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</si>
  <si>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</si>
  <si>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</si>
  <si>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</si>
  <si>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</si>
  <si>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</si>
  <si>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</si>
  <si>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</si>
  <si>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</si>
  <si>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</si>
  <si>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</si>
  <si>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</si>
  <si>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</si>
  <si>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</si>
  <si>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</si>
  <si>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</si>
  <si>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</si>
  <si>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</si>
  <si>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</si>
  <si>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</si>
  <si>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</si>
  <si>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</si>
  <si>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</si>
  <si>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</si>
  <si>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</si>
  <si>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</si>
  <si>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</si>
  <si>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</si>
  <si>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</si>
  <si>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</si>
  <si>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</si>
  <si>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</si>
  <si>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</si>
  <si>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</si>
  <si>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</si>
  <si>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</si>
  <si>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</si>
  <si>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</si>
  <si>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</si>
  <si>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</si>
  <si>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</si>
  <si>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</si>
  <si>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</si>
  <si>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</si>
  <si>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</si>
  <si>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</si>
  <si>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</si>
  <si>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</si>
  <si>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</si>
  <si>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</si>
  <si>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</si>
  <si>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</si>
  <si>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</si>
  <si>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</si>
  <si>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</si>
  <si>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</si>
  <si>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</si>
  <si>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</si>
  <si>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</si>
  <si>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</si>
  <si>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</si>
  <si>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</si>
  <si>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</si>
  <si>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</si>
  <si>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</si>
  <si>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</si>
  <si>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</si>
  <si>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</si>
  <si>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</si>
  <si>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</si>
  <si>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</si>
  <si>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</si>
  <si>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</si>
  <si>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</si>
  <si>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</si>
  <si>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</si>
  <si>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</si>
  <si>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</si>
  <si>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</si>
  <si>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</si>
  <si>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</si>
  <si>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</si>
  <si>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</si>
  <si>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</si>
  <si>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</si>
  <si>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</si>
  <si>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</si>
  <si>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</si>
  <si>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</si>
  <si>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</si>
  <si>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</si>
  <si>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</si>
  <si>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</si>
  <si>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</si>
  <si>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</si>
  <si>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</si>
  <si>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</si>
  <si>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</si>
  <si>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</si>
  <si>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</si>
  <si>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</si>
  <si>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</si>
  <si>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</si>
  <si>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</si>
  <si>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</si>
  <si>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</si>
  <si>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</si>
  <si>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</si>
  <si>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</si>
  <si>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</si>
  <si>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</si>
  <si>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</si>
  <si>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</si>
  <si>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</si>
  <si>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</si>
  <si>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</si>
  <si>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</si>
  <si>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</si>
  <si>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</si>
  <si>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</si>
  <si>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</si>
  <si>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</si>
  <si>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</si>
  <si>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</si>
  <si>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</si>
  <si>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</si>
  <si>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</si>
  <si>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</si>
  <si>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</si>
  <si>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</si>
  <si>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</si>
  <si>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</si>
  <si>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</si>
  <si>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</si>
  <si>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</si>
  <si>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</si>
  <si>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</si>
  <si>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</si>
  <si>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</si>
  <si>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</si>
  <si>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</si>
  <si>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</si>
  <si>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</si>
  <si>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</si>
  <si>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</si>
  <si>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</si>
  <si>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</si>
  <si>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</si>
  <si>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</si>
  <si>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</si>
  <si>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</si>
  <si>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</si>
  <si>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</si>
  <si>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</si>
  <si>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</si>
  <si>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</si>
  <si>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</si>
  <si>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</si>
  <si>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</si>
  <si>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</si>
  <si>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</si>
  <si>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</si>
  <si>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</si>
  <si>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</si>
  <si>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</si>
  <si>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</si>
  <si>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</si>
  <si>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</si>
  <si>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</si>
  <si>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</si>
  <si>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</si>
  <si>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</si>
  <si>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</si>
  <si>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</si>
  <si>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</si>
  <si>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</si>
  <si>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</si>
  <si>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</si>
  <si>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</si>
  <si>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</si>
  <si>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</si>
  <si>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</si>
  <si>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</si>
  <si>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</si>
  <si>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</si>
  <si>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</si>
  <si>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</si>
  <si>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</si>
  <si>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</si>
  <si>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</si>
  <si>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</si>
  <si>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</si>
  <si>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</si>
  <si>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</si>
  <si>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</si>
  <si>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</si>
  <si>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</si>
  <si>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</si>
  <si>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</si>
  <si>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</si>
  <si>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</si>
  <si>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</si>
  <si>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</si>
  <si>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</si>
  <si>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</si>
  <si>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</si>
  <si>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</si>
  <si>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</si>
  <si>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</si>
  <si>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</si>
  <si>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</si>
  <si>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</si>
  <si>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</si>
  <si>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</si>
  <si>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</si>
  <si>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</si>
  <si>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</si>
  <si>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</si>
  <si>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</si>
  <si>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</si>
  <si>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</si>
  <si>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</si>
  <si>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</si>
  <si>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</si>
  <si>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</si>
  <si>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</si>
  <si>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</si>
  <si>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</si>
  <si>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</si>
  <si>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</si>
  <si>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</si>
  <si>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</si>
  <si>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</si>
  <si>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</si>
  <si>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</si>
  <si>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</si>
  <si>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</si>
  <si>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</si>
  <si>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</si>
  <si>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</si>
  <si>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</si>
  <si>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</si>
  <si>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</si>
  <si>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</si>
  <si>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</si>
  <si>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</si>
  <si>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</si>
  <si>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</si>
  <si>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</si>
  <si>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</si>
  <si>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</si>
  <si>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</si>
  <si>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</si>
  <si>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</si>
  <si>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</si>
  <si>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</si>
  <si>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</si>
  <si>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</si>
  <si>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</si>
  <si>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</si>
  <si>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</si>
  <si>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</si>
  <si>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</si>
  <si>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</si>
  <si>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</si>
  <si>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</si>
  <si>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</si>
  <si>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</si>
  <si>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</si>
  <si>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</si>
  <si>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</si>
  <si>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</si>
  <si>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</si>
  <si>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</si>
  <si>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</si>
  <si>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</si>
  <si>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</si>
  <si>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</si>
  <si>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</si>
  <si>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</si>
  <si>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</si>
  <si>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</si>
  <si>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</si>
  <si>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</si>
  <si>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</si>
  <si>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</si>
  <si>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</si>
  <si>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</si>
  <si>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</si>
  <si>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</si>
  <si>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</si>
  <si>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</si>
  <si>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</si>
  <si>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</si>
  <si>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</si>
  <si>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</si>
  <si>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</si>
  <si>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</si>
  <si>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</si>
  <si>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</si>
  <si>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</si>
  <si>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</si>
  <si>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</si>
  <si>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</si>
  <si>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</si>
  <si>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</si>
  <si>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</si>
  <si>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</si>
  <si>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</si>
  <si>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</si>
  <si>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</si>
  <si>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</si>
  <si>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</si>
  <si>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</si>
  <si>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</si>
  <si>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</si>
  <si>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</si>
  <si>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</si>
  <si>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</si>
  <si>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</si>
  <si>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</si>
  <si>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</si>
  <si>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</si>
  <si>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</si>
  <si>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</si>
  <si>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</si>
  <si>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</si>
  <si>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</si>
  <si>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</si>
  <si>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</si>
  <si>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</si>
  <si>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</si>
  <si>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</si>
  <si>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</si>
  <si>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</si>
  <si>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</si>
  <si>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</si>
  <si>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</si>
  <si>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</si>
  <si>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</si>
  <si>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</si>
  <si>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</si>
  <si>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</si>
  <si>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</si>
  <si>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</si>
  <si>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</si>
  <si>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</si>
  <si>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</si>
  <si>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</si>
  <si>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</si>
  <si>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</si>
  <si>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</si>
  <si>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</si>
  <si>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</si>
  <si>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</si>
  <si>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</si>
  <si>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</si>
  <si>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</si>
  <si>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</si>
  <si>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</si>
  <si>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</si>
  <si>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</si>
  <si>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</si>
  <si>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</si>
  <si>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</si>
  <si>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</si>
  <si>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</si>
  <si>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</si>
  <si>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</si>
  <si>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</si>
  <si>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</si>
  <si>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</si>
  <si>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</si>
  <si>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</si>
  <si>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</si>
  <si>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</si>
  <si>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</si>
  <si>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</si>
  <si>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</si>
  <si>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</si>
  <si>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</si>
  <si>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</si>
  <si>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</si>
  <si>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</si>
  <si>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</si>
  <si>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</si>
  <si>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</si>
  <si>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</si>
  <si>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</si>
  <si>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</si>
  <si>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</si>
  <si>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</si>
  <si>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</si>
  <si>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</si>
  <si>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</si>
  <si>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</si>
  <si>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</si>
  <si>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</si>
  <si>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</si>
  <si>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</si>
  <si>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</si>
  <si>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</si>
  <si>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</si>
  <si>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</si>
  <si>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</si>
  <si>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</si>
  <si>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</si>
  <si>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</si>
  <si>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</si>
  <si>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</si>
  <si>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</si>
  <si>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</si>
  <si>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</si>
  <si>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</si>
  <si>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</si>
  <si>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</si>
  <si>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</si>
  <si>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</si>
  <si>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</si>
  <si>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</si>
  <si>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</si>
  <si>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</si>
  <si>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</si>
  <si>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</si>
  <si>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</si>
  <si>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</si>
  <si>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</si>
  <si>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</si>
  <si>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</si>
  <si>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</si>
  <si>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</si>
  <si>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</si>
  <si>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</si>
  <si>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</si>
  <si>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</si>
  <si>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</si>
  <si>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</si>
  <si>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</si>
  <si>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</si>
  <si>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</si>
  <si>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</si>
  <si>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</si>
  <si>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</si>
  <si>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</si>
  <si>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</si>
  <si>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</si>
  <si>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</si>
  <si>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</si>
  <si>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</si>
  <si>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</si>
  <si>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</si>
  <si>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</si>
  <si>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</si>
  <si>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</si>
  <si>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</si>
  <si>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</si>
  <si>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</si>
  <si>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</si>
  <si>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</si>
  <si>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</si>
  <si>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</si>
  <si>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</si>
  <si>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</si>
  <si>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</si>
  <si>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</si>
  <si>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</si>
  <si>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</si>
  <si>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</si>
  <si>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</si>
  <si>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</si>
  <si>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</si>
  <si>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</si>
  <si>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</si>
  <si>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</si>
  <si>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</si>
  <si>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</si>
  <si>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</si>
  <si>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</si>
  <si>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</si>
  <si>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</si>
  <si>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</si>
  <si>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</si>
  <si>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</si>
  <si>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</si>
  <si>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</si>
  <si>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</si>
  <si>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</si>
  <si>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</si>
  <si>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</si>
  <si>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</si>
  <si>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</si>
  <si>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</si>
  <si>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</si>
  <si>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</si>
  <si>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</si>
  <si>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</si>
  <si>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</si>
  <si>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</si>
  <si>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</si>
  <si>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</si>
  <si>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</si>
  <si>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</si>
  <si>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</si>
  <si>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</si>
  <si>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</si>
  <si>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</si>
  <si>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</si>
  <si>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</si>
  <si>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</si>
  <si>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</si>
  <si>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</si>
  <si>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</si>
  <si>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</si>
  <si>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</si>
  <si>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</si>
  <si>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</si>
  <si>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</si>
  <si>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</si>
  <si>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</si>
  <si>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</si>
  <si>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</si>
  <si>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</si>
  <si>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</si>
  <si>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</si>
  <si>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</si>
  <si>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</si>
  <si>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</si>
  <si>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</si>
  <si>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</si>
  <si>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</si>
  <si>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</si>
  <si>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</si>
  <si>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</si>
  <si>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</si>
  <si>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</si>
  <si>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</si>
  <si>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</si>
  <si>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</si>
  <si>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</si>
  <si>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</si>
  <si>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</si>
  <si>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</si>
  <si>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</si>
  <si>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</si>
  <si>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</si>
  <si>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</si>
  <si>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</si>
  <si>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</si>
  <si>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</si>
  <si>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</si>
  <si>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</si>
  <si>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</si>
  <si>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</si>
  <si>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</si>
  <si>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</si>
  <si>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</si>
  <si>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</si>
  <si>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</si>
  <si>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</si>
  <si>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</si>
  <si>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</si>
  <si>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</si>
  <si>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</si>
  <si>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</si>
  <si>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</si>
  <si>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</si>
  <si>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</si>
  <si>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</si>
  <si>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</si>
  <si>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</si>
  <si>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</si>
  <si>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</si>
  <si>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</si>
  <si>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</si>
  <si>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</si>
  <si>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</si>
  <si>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</si>
  <si>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</si>
  <si>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</si>
  <si>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</si>
  <si>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</si>
  <si>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</si>
  <si>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</si>
  <si>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</si>
  <si>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</si>
  <si>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</si>
  <si>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</si>
  <si>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</si>
  <si>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</si>
  <si>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</si>
  <si>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</si>
  <si>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</si>
  <si>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</si>
  <si>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</si>
  <si>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</si>
  <si>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</si>
  <si>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</si>
  <si>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</si>
  <si>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</si>
  <si>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</si>
  <si>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</si>
  <si>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</si>
  <si>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</si>
  <si>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</si>
  <si>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</si>
  <si>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</si>
  <si>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</si>
  <si>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</si>
  <si>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</si>
  <si>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</si>
  <si>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</si>
  <si>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</si>
  <si>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</si>
  <si>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</si>
  <si>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</si>
  <si>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</si>
  <si>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</si>
  <si>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</si>
  <si>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</si>
  <si>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</si>
  <si>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</si>
  <si>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</si>
  <si>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</si>
  <si>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</si>
  <si>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</si>
  <si>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</si>
  <si>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</si>
  <si>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</si>
  <si>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</si>
  <si>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</si>
  <si>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</si>
  <si>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</si>
  <si>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</si>
  <si>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</si>
  <si>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</si>
  <si>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</si>
  <si>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</si>
  <si>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</si>
  <si>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</si>
  <si>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</si>
  <si>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</si>
  <si>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</si>
  <si>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</si>
  <si>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</si>
  <si>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</si>
  <si>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</si>
  <si>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</si>
  <si>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</si>
  <si>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</si>
  <si>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</si>
  <si>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</si>
  <si>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</si>
  <si>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</si>
  <si>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</si>
  <si>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</si>
  <si>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</si>
  <si>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</si>
  <si>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</si>
  <si>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</si>
  <si>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</si>
  <si>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</si>
  <si>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</si>
  <si>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</si>
  <si>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</si>
  <si>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</si>
  <si>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</si>
  <si>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</si>
  <si>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</si>
  <si>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</si>
  <si>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</si>
  <si>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</si>
  <si>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</si>
  <si>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</si>
  <si>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</si>
  <si>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</si>
  <si>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</si>
  <si>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</si>
  <si>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</si>
  <si>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</si>
  <si>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</si>
  <si>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</si>
  <si>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</si>
  <si>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</si>
  <si>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</si>
  <si>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</si>
  <si>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</si>
  <si>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</si>
  <si>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</si>
  <si>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</si>
  <si>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</si>
  <si>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</si>
  <si>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</si>
  <si>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</si>
  <si>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</si>
  <si>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</si>
  <si>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</si>
  <si>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</si>
  <si>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</si>
  <si>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</si>
  <si>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</si>
  <si>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</si>
  <si>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</si>
  <si>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</si>
  <si>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</si>
  <si>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</si>
  <si>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</si>
  <si>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</si>
  <si>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</si>
  <si>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</si>
  <si>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</si>
  <si>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</si>
  <si>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</si>
  <si>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</si>
  <si>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</si>
  <si>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</si>
  <si>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</si>
  <si>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</si>
  <si>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</si>
  <si>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</si>
  <si>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</si>
  <si>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</si>
  <si>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</si>
  <si>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</si>
  <si>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</si>
  <si>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</si>
  <si>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</si>
  <si>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</si>
  <si>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</si>
  <si>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</si>
  <si>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</si>
  <si>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</si>
  <si>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</si>
  <si>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</si>
  <si>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</si>
  <si>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</si>
  <si>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</si>
  <si>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</si>
  <si>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</si>
  <si>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</si>
  <si>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</si>
  <si>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</si>
  <si>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</si>
  <si>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</si>
  <si>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</si>
  <si>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</si>
  <si>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</si>
  <si>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</si>
  <si>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</si>
  <si>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</si>
  <si>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</si>
  <si>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</si>
  <si>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</si>
  <si>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</si>
  <si>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</si>
  <si>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</si>
  <si>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</si>
  <si>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</si>
  <si>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</si>
  <si>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</si>
  <si>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</si>
  <si>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</si>
  <si>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</si>
  <si>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</si>
  <si>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</si>
  <si>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</si>
  <si>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</si>
  <si>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</si>
  <si>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</si>
  <si>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</si>
  <si>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</si>
  <si>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</si>
  <si>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</si>
  <si>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</si>
  <si>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</si>
  <si>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</si>
  <si>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</si>
  <si>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</si>
  <si>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</si>
  <si>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</si>
  <si>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</si>
  <si>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</si>
  <si>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</si>
  <si>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</si>
  <si>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</si>
  <si>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</si>
  <si>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</si>
  <si>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</si>
  <si>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</si>
  <si>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</si>
  <si>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</si>
  <si>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</si>
  <si>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</si>
  <si>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</si>
  <si>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</si>
  <si>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</si>
  <si>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</si>
  <si>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</si>
  <si>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</si>
  <si>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</si>
  <si>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</si>
  <si>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</si>
  <si>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</si>
  <si>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</si>
  <si>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</si>
  <si>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</si>
  <si>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</si>
  <si>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</si>
  <si>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</si>
  <si>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</si>
  <si>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</si>
  <si>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</si>
  <si>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</si>
  <si>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</si>
  <si>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</si>
  <si>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</si>
  <si>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</si>
  <si>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</si>
  <si>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</si>
  <si>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</si>
  <si>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</si>
  <si>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</si>
  <si>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</si>
  <si>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</si>
  <si>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</si>
  <si>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</si>
  <si>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</si>
  <si>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</si>
  <si>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</si>
  <si>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</si>
  <si>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</si>
  <si>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</si>
  <si>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</si>
  <si>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</si>
  <si>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</si>
  <si>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</si>
  <si>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</si>
  <si>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</si>
  <si>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</si>
  <si>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</si>
  <si>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</si>
  <si>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</si>
  <si>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</si>
  <si>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</si>
  <si>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</si>
  <si>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</si>
  <si>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</si>
  <si>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</si>
  <si>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</si>
  <si>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</si>
  <si>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</si>
  <si>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</si>
  <si>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</si>
  <si>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</si>
  <si>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</si>
  <si>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</si>
  <si>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</si>
  <si>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</si>
  <si>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</si>
  <si>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</si>
  <si>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</si>
  <si>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</si>
  <si>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</si>
  <si>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</si>
  <si>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</si>
  <si>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</si>
  <si>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</si>
  <si>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</si>
  <si>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</si>
  <si>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</si>
  <si>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</si>
  <si>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</si>
  <si>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</si>
  <si>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</si>
  <si>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</si>
  <si>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</si>
  <si>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</si>
  <si>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</si>
  <si>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</si>
  <si>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</si>
  <si>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</si>
  <si>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</si>
  <si>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</si>
  <si>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</si>
  <si>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</si>
  <si>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</si>
  <si>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</si>
  <si>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</si>
  <si>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</si>
  <si>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</si>
  <si>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</si>
  <si>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</si>
  <si>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</si>
  <si>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</si>
  <si>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</si>
  <si>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</si>
  <si>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</si>
  <si>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</si>
  <si>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</si>
  <si>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</si>
  <si>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</si>
  <si>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</si>
  <si>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</si>
  <si>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</si>
  <si>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</si>
  <si>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</si>
  <si>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</si>
  <si>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</si>
  <si>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</si>
  <si>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</si>
  <si>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</si>
  <si>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</si>
  <si>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</si>
  <si>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</si>
  <si>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</si>
  <si>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</si>
  <si>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</si>
  <si>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</si>
  <si>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</si>
  <si>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</si>
  <si>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</si>
  <si>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</si>
  <si>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</si>
  <si>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</si>
  <si>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</si>
  <si>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</si>
  <si>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</si>
  <si>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</si>
  <si>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</si>
  <si>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</si>
  <si>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</si>
  <si>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</si>
  <si>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</si>
  <si>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</si>
  <si>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</si>
  <si>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</si>
  <si>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</si>
  <si>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</si>
  <si>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</si>
  <si>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</si>
  <si>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</si>
  <si>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</si>
  <si>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</si>
  <si>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</si>
  <si>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</si>
  <si>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</si>
  <si>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</si>
  <si>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</si>
  <si>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</si>
  <si>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</si>
  <si>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</si>
  <si>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</si>
  <si>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</si>
  <si>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</si>
  <si>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</si>
  <si>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</si>
  <si>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</si>
  <si>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</si>
  <si>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</si>
  <si>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</si>
  <si>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</si>
  <si>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</si>
  <si>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</si>
  <si>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</si>
  <si>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</si>
  <si>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</si>
  <si>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</si>
  <si>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</si>
  <si>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</si>
  <si>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</si>
  <si>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</si>
  <si>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</si>
  <si>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</si>
  <si>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</si>
  <si>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</si>
  <si>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</si>
  <si>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</si>
  <si>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</si>
  <si>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</si>
  <si>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</si>
  <si>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</si>
  <si>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</si>
  <si>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</si>
  <si>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</si>
  <si>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</si>
  <si>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</si>
  <si>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</si>
  <si>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</si>
  <si>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</si>
  <si>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</si>
  <si>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</si>
  <si>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</si>
  <si>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</si>
  <si>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</si>
  <si>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</si>
  <si>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</si>
  <si>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</si>
  <si>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</si>
  <si>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</si>
  <si>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</si>
  <si>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</si>
  <si>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</si>
  <si>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</si>
  <si>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</si>
  <si>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</si>
  <si>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</si>
  <si>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</si>
  <si>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</si>
  <si>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</si>
  <si>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</si>
  <si>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</si>
  <si>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</si>
  <si>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</si>
  <si>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</si>
  <si>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</si>
  <si>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</si>
  <si>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</si>
  <si>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</si>
  <si>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</si>
  <si>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</si>
  <si>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</si>
  <si>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</si>
  <si>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</si>
  <si>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</si>
  <si>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</si>
  <si>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</si>
  <si>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</si>
  <si>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</si>
  <si>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</si>
  <si>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</si>
  <si>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</si>
  <si>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</si>
  <si>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</si>
  <si>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</si>
  <si>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</si>
  <si>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</si>
  <si>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</si>
  <si>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</si>
  <si>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</si>
  <si>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</si>
  <si>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</si>
  <si>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</si>
  <si>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</si>
  <si>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</si>
  <si>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</si>
  <si>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</si>
  <si>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</si>
  <si>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</si>
  <si>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</si>
  <si>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</si>
  <si>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</si>
  <si>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</si>
  <si>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</si>
  <si>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</si>
  <si>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</si>
  <si>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</si>
  <si>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</si>
  <si>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</si>
  <si>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</si>
  <si>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</si>
  <si>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</si>
  <si>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</si>
  <si>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</si>
  <si>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</si>
  <si>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</si>
  <si>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</si>
  <si>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</si>
  <si>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</si>
  <si>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</si>
  <si>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</si>
  <si>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</si>
  <si>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</si>
  <si>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</si>
  <si>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</si>
  <si>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</si>
  <si>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</si>
  <si>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</si>
  <si>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</si>
  <si>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</si>
  <si>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</si>
  <si>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</si>
  <si>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</si>
  <si>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</si>
  <si>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</si>
  <si>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</si>
  <si>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</si>
  <si>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</si>
  <si>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</si>
  <si>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</si>
  <si>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</si>
  <si>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</si>
  <si>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</si>
  <si>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</si>
  <si>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</si>
  <si>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</si>
  <si>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</si>
  <si>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</si>
  <si>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</si>
  <si>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</si>
  <si>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</si>
  <si>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</si>
  <si>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</si>
  <si>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</si>
  <si>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</si>
  <si>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</si>
  <si>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</si>
  <si>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</si>
  <si>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</si>
  <si>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</si>
  <si>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</si>
  <si>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</si>
  <si>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</si>
  <si>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</si>
  <si>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</si>
  <si>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</si>
  <si>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</si>
  <si>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</si>
  <si>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</si>
  <si>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</si>
  <si>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</si>
  <si>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</si>
  <si>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</si>
  <si>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</si>
  <si>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</si>
  <si>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</si>
  <si>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</si>
  <si>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</si>
  <si>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</si>
  <si>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</si>
  <si>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</si>
  <si>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</si>
  <si>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</si>
  <si>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</si>
  <si>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</si>
  <si>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</si>
  <si>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</si>
  <si>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</si>
  <si>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</si>
  <si>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</si>
  <si>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</si>
  <si>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</si>
  <si>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</si>
  <si>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</si>
  <si>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</si>
  <si>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</si>
  <si>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</si>
  <si>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</si>
  <si>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</si>
  <si>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</si>
  <si>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</si>
  <si>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</si>
  <si>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</si>
  <si>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</si>
  <si>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</si>
  <si>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</si>
  <si>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</si>
  <si>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</si>
  <si>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</si>
  <si>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</si>
  <si>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</si>
  <si>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</si>
  <si>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</si>
  <si>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</si>
  <si>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</si>
  <si>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</si>
  <si>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</si>
  <si>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</si>
  <si>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</si>
  <si>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</si>
  <si>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</si>
  <si>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</si>
  <si>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</si>
  <si>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</si>
  <si>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</si>
  <si>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</si>
  <si>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</si>
  <si>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</si>
  <si>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</si>
  <si>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</si>
  <si>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</si>
  <si>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</si>
  <si>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</si>
  <si>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</si>
  <si>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</si>
  <si>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</si>
  <si>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</si>
  <si>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</si>
  <si>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</si>
  <si>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</si>
  <si>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</si>
  <si>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</si>
  <si>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</si>
  <si>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</si>
  <si>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</si>
  <si>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</si>
  <si>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</si>
  <si>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</si>
  <si>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</si>
  <si>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</si>
  <si>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</si>
  <si>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</si>
  <si>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</si>
  <si>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</si>
  <si>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</si>
  <si>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</si>
  <si>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</si>
  <si>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</si>
  <si>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</si>
  <si>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</si>
  <si>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</si>
  <si>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</si>
  <si>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</si>
  <si>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</si>
  <si>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</si>
  <si>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</si>
  <si>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</si>
  <si>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</si>
  <si>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</si>
  <si>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</si>
  <si>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</si>
  <si>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</si>
  <si>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</si>
  <si>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</si>
  <si>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</si>
  <si>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</si>
  <si>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</si>
  <si>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</si>
  <si>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</si>
  <si>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</si>
  <si>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</si>
  <si>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</si>
  <si>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</si>
  <si>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</si>
  <si>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</si>
  <si>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</si>
  <si>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</si>
  <si>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</si>
  <si>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</si>
  <si>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</si>
  <si>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</si>
  <si>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</si>
  <si>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</si>
  <si>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</si>
  <si>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</si>
  <si>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</si>
  <si>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</si>
  <si>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</si>
  <si>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</si>
  <si>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</si>
  <si>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</si>
  <si>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</si>
  <si>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</si>
  <si>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</si>
  <si>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</si>
  <si>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</si>
  <si>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</si>
  <si>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</si>
  <si>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</si>
  <si>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</si>
  <si>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</si>
  <si>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</si>
  <si>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</si>
  <si>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</si>
  <si>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</si>
  <si>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</si>
  <si>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</si>
  <si>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</si>
  <si>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</si>
  <si>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</si>
  <si>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</si>
  <si>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</si>
  <si>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</si>
  <si>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</si>
  <si>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</si>
  <si>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</si>
  <si>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</si>
  <si>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</si>
  <si>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</si>
  <si>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</si>
  <si>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</si>
  <si>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</si>
  <si>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</si>
  <si>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</si>
  <si>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</si>
  <si>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</si>
  <si>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</si>
  <si>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</si>
  <si>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</si>
  <si>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</si>
  <si>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</si>
  <si>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</si>
  <si>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</si>
  <si>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</si>
  <si>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</si>
  <si>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</si>
  <si>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</si>
  <si>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</si>
  <si>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</si>
  <si>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</si>
  <si>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</si>
  <si>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</si>
  <si>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</si>
  <si>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</si>
  <si>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</si>
  <si>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</si>
  <si>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</si>
  <si>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</si>
  <si>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</si>
  <si>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</si>
  <si>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</si>
  <si>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</si>
  <si>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</si>
  <si>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</si>
  <si>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</si>
  <si>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</si>
  <si>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</si>
  <si>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</si>
  <si>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</si>
  <si>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</si>
  <si>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</si>
  <si>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</si>
  <si>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</si>
  <si>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</si>
  <si>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</si>
  <si>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</si>
  <si>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</si>
  <si>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</si>
  <si>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</si>
  <si>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</si>
  <si>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</si>
  <si>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</si>
  <si>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</si>
  <si>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</si>
  <si>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</si>
  <si>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</si>
  <si>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</si>
  <si>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</si>
  <si>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</si>
  <si>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</si>
  <si>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</si>
  <si>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</si>
  <si>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</si>
  <si>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</si>
  <si>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</si>
  <si>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</si>
  <si>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</si>
  <si>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</si>
  <si>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</si>
  <si>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</si>
  <si>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</si>
  <si>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</si>
  <si>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</si>
  <si>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</si>
  <si>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</si>
  <si>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</si>
  <si>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</si>
  <si>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</si>
  <si>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</si>
  <si>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</si>
  <si>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</si>
  <si>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</si>
  <si>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</si>
  <si>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</si>
  <si>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</si>
  <si>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</si>
  <si>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</si>
  <si>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</si>
  <si>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</si>
  <si>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</si>
  <si>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</si>
  <si>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</si>
  <si>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</si>
  <si>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</si>
  <si>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</si>
  <si>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</si>
  <si>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</si>
  <si>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</si>
  <si>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</si>
  <si>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</si>
  <si>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</si>
  <si>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</si>
  <si>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</si>
  <si>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</si>
  <si>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</si>
  <si>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</si>
  <si>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</si>
  <si>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</si>
  <si>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</si>
  <si>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</si>
  <si>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</si>
  <si>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</si>
  <si>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</si>
  <si>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</si>
  <si>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</si>
  <si>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</si>
  <si>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</si>
  <si>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</si>
  <si>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</si>
  <si>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</si>
  <si>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</si>
  <si>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</si>
  <si>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</si>
  <si>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</si>
  <si>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</si>
  <si>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</si>
  <si>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</si>
  <si>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</si>
  <si>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</si>
  <si>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</si>
  <si>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</si>
  <si>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</si>
  <si>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</si>
  <si>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</si>
  <si>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</si>
  <si>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</si>
  <si>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</si>
  <si>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</si>
  <si>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</si>
  <si>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</si>
  <si>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</si>
  <si>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</si>
  <si>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</si>
  <si>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</si>
  <si>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</si>
  <si>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</si>
  <si>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</si>
  <si>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</si>
  <si>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</si>
  <si>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</si>
  <si>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</si>
  <si>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</si>
  <si>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</si>
  <si>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</si>
  <si>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</si>
  <si>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</si>
  <si>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</si>
  <si>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</si>
  <si>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</si>
  <si>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</si>
  <si>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</si>
  <si>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</si>
  <si>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</si>
  <si>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</si>
  <si>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</si>
  <si>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</si>
  <si>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</si>
  <si>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</si>
  <si>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</si>
  <si>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</si>
  <si>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</si>
  <si>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</si>
  <si>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</si>
  <si>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</si>
  <si>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</si>
  <si>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</si>
  <si>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</si>
  <si>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</si>
  <si>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</si>
  <si>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</si>
  <si>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</si>
  <si>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</si>
  <si>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</si>
  <si>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</si>
  <si>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</si>
  <si>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</si>
  <si>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</si>
  <si>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</si>
  <si>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</si>
  <si>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</si>
  <si>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</si>
  <si>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</si>
  <si>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</si>
  <si>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</si>
  <si>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</si>
  <si>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</si>
  <si>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</si>
  <si>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</si>
  <si>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</si>
  <si>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</si>
  <si>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</si>
  <si>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</si>
  <si>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</si>
  <si>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</si>
  <si>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</si>
  <si>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</si>
  <si>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</si>
  <si>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</si>
  <si>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</si>
  <si>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</si>
  <si>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</si>
  <si>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</si>
  <si>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</si>
  <si>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</si>
  <si>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</si>
  <si>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</si>
  <si>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</si>
  <si>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</si>
  <si>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</si>
  <si>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</si>
  <si>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</si>
  <si>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</si>
  <si>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</si>
  <si>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</si>
  <si>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</si>
  <si>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</si>
  <si>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</si>
  <si>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</si>
  <si>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</si>
  <si>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</si>
  <si>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</si>
  <si>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</si>
  <si>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</si>
  <si>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</si>
  <si>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</si>
  <si>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</si>
  <si>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</si>
  <si>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</si>
  <si>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</si>
  <si>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</si>
  <si>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</si>
  <si>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</si>
  <si>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</si>
  <si>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</si>
  <si>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</si>
  <si>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</si>
  <si>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</si>
  <si>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</si>
  <si>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</si>
  <si>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</si>
  <si>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</si>
  <si>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</si>
  <si>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</si>
  <si>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</si>
  <si>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</si>
  <si>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</si>
  <si>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</si>
  <si>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</si>
  <si>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</si>
  <si>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</si>
  <si>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</si>
  <si>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</si>
  <si>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</si>
  <si>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</si>
  <si>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</si>
  <si>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</si>
  <si>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</si>
  <si>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</si>
  <si>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</si>
  <si>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</si>
  <si>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</si>
  <si>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</si>
  <si>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</si>
  <si>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</si>
  <si>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</si>
  <si>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</si>
  <si>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</si>
  <si>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</si>
  <si>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</si>
  <si>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</si>
  <si>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</si>
  <si>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</si>
  <si>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</si>
  <si>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</si>
  <si>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</si>
  <si>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</si>
  <si>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</si>
  <si>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</si>
  <si>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</si>
  <si>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</si>
  <si>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</si>
  <si>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</si>
  <si>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</si>
  <si>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</si>
  <si>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</si>
  <si>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</si>
  <si>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</si>
  <si>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</si>
  <si>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</si>
  <si>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</si>
  <si>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</si>
  <si>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</si>
  <si>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</si>
  <si>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</si>
  <si>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</si>
  <si>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</si>
  <si>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</si>
  <si>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</si>
  <si>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</si>
  <si>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</si>
  <si>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</si>
  <si>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</si>
  <si>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</si>
  <si>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</si>
  <si>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</si>
  <si>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</si>
  <si>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</si>
  <si>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</si>
  <si>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</si>
  <si>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</si>
  <si>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</si>
  <si>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</si>
  <si>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</si>
  <si>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</si>
  <si>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</si>
  <si>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</si>
  <si>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</si>
  <si>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</si>
  <si>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</si>
  <si>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</si>
  <si>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</si>
  <si>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</si>
  <si>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</si>
  <si>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</si>
  <si>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</si>
  <si>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</si>
  <si>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</si>
  <si>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</si>
  <si>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</si>
  <si>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</si>
  <si>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</si>
  <si>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</si>
  <si>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</si>
  <si>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</si>
  <si>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</si>
  <si>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</si>
  <si>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</si>
  <si>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</si>
  <si>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</si>
  <si>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</si>
  <si>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</si>
  <si>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</si>
  <si>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</si>
  <si>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</si>
  <si>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</si>
  <si>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</si>
  <si>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</si>
  <si>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</si>
  <si>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</si>
  <si>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</si>
  <si>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</si>
  <si>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</si>
  <si>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</si>
  <si>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</si>
  <si>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</si>
  <si>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</si>
  <si>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</si>
  <si>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</si>
  <si>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</si>
  <si>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</si>
  <si>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</si>
  <si>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</si>
  <si>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</si>
  <si>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</si>
  <si>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</si>
  <si>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</si>
  <si>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</si>
  <si>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</si>
  <si>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</si>
  <si>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</si>
  <si>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</si>
  <si>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</si>
  <si>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</si>
  <si>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</si>
  <si>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</si>
  <si>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</si>
  <si>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</si>
  <si>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</si>
  <si>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</si>
  <si>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</si>
  <si>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</si>
  <si>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</si>
  <si>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</si>
  <si>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</si>
  <si>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</si>
  <si>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</si>
  <si>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</si>
  <si>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</si>
  <si>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</si>
  <si>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</si>
  <si>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</si>
  <si>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</si>
  <si>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</si>
  <si>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</si>
  <si>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</si>
  <si>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</si>
  <si>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</si>
  <si>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</si>
  <si>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</si>
  <si>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</si>
  <si>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</si>
  <si>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</si>
  <si>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</si>
  <si>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</si>
  <si>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</si>
  <si>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</si>
  <si>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</si>
  <si>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</si>
  <si>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</si>
  <si>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</si>
  <si>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</si>
  <si>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</si>
  <si>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</si>
  <si>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</si>
  <si>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</si>
  <si>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</si>
  <si>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</si>
  <si>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</si>
  <si>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</si>
  <si>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</si>
  <si>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</si>
  <si>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</si>
  <si>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</si>
  <si>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</si>
  <si>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</si>
  <si>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</si>
  <si>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</si>
  <si>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</si>
  <si>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</si>
  <si>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</si>
  <si>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</si>
  <si>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</si>
  <si>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</si>
  <si>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</si>
  <si>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</si>
  <si>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</si>
  <si>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</si>
  <si>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</si>
  <si>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</si>
  <si>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</si>
  <si>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</si>
  <si>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</si>
  <si>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</si>
  <si>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</si>
  <si>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</si>
  <si>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</si>
  <si>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</si>
  <si>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</si>
  <si>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</si>
  <si>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</si>
  <si>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</si>
  <si>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</si>
  <si>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</si>
  <si>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</si>
  <si>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</si>
  <si>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</si>
  <si>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</si>
  <si>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</si>
  <si>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</si>
  <si>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</si>
  <si>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</si>
  <si>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</si>
  <si>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</si>
  <si>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</si>
  <si>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</si>
  <si>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</si>
  <si>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</si>
  <si>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</si>
  <si>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</si>
  <si>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</si>
  <si>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</si>
  <si>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</si>
  <si>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</si>
  <si>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</si>
  <si>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</si>
  <si>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</si>
  <si>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</si>
  <si>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</si>
  <si>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</si>
  <si>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</si>
  <si>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</si>
  <si>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</si>
  <si>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</si>
  <si>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</si>
  <si>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</si>
  <si>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</si>
  <si>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</si>
  <si>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</si>
  <si>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</si>
  <si>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</si>
  <si>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</si>
  <si>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</si>
  <si>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</si>
  <si>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</si>
  <si>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</si>
  <si>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</si>
  <si>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</si>
  <si>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</si>
  <si>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</si>
  <si>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</si>
  <si>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</si>
  <si>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</si>
  <si>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</si>
  <si>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</si>
  <si>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</si>
  <si>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</si>
  <si>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</si>
  <si>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</si>
  <si>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</si>
  <si>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</si>
  <si>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</si>
  <si>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</si>
  <si>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</si>
  <si>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</si>
  <si>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</si>
  <si>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</si>
  <si>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</si>
  <si>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</si>
  <si>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</si>
  <si>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</si>
  <si>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</si>
  <si>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</si>
  <si>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</si>
  <si>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</si>
  <si>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</si>
  <si>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</si>
  <si>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</si>
  <si>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</si>
  <si>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</si>
  <si>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</si>
  <si>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</si>
  <si>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</si>
  <si>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</si>
  <si>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</si>
  <si>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</si>
  <si>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</si>
  <si>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</si>
  <si>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</si>
  <si>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</si>
  <si>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</si>
  <si>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</si>
  <si>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</si>
  <si>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</si>
  <si>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</si>
  <si>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</si>
  <si>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</si>
  <si>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</si>
  <si>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</si>
  <si>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</si>
  <si>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</si>
  <si>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</si>
  <si>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</si>
  <si>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</si>
  <si>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</si>
  <si>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</si>
  <si>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</si>
  <si>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</si>
  <si>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</si>
  <si>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</si>
  <si>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</si>
  <si>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</si>
  <si>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</si>
  <si>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</si>
  <si>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</si>
  <si>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</si>
  <si>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</si>
  <si>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</si>
  <si>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</si>
  <si>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</si>
  <si>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</si>
  <si>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</si>
  <si>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</si>
  <si>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</si>
  <si>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</si>
  <si>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</si>
  <si>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</si>
  <si>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</si>
  <si>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</si>
  <si>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</si>
  <si>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</si>
  <si>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</si>
  <si>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</si>
  <si>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</si>
  <si>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</si>
  <si>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</si>
  <si>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</si>
  <si>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</si>
  <si>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</si>
  <si>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</si>
  <si>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</si>
  <si>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</si>
  <si>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</si>
  <si>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</si>
  <si>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</si>
  <si>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</si>
  <si>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</si>
  <si>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</si>
  <si>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</si>
  <si>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</si>
  <si>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</si>
  <si>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</si>
  <si>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</si>
  <si>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</si>
  <si>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</si>
  <si>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</si>
  <si>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</si>
  <si>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</si>
  <si>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</si>
  <si>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</si>
  <si>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</si>
  <si>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</si>
  <si>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</si>
  <si>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</si>
  <si>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</si>
  <si>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</si>
  <si>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</si>
  <si>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</si>
  <si>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</si>
  <si>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</si>
  <si>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</si>
  <si>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</si>
  <si>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</si>
  <si>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</si>
  <si>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</si>
  <si>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</si>
  <si>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</si>
  <si>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</si>
  <si>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</si>
  <si>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</si>
  <si>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</si>
  <si>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</si>
  <si>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</si>
  <si>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</si>
  <si>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</si>
  <si>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</si>
  <si>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</si>
  <si>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</si>
  <si>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</si>
  <si>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</si>
  <si>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</si>
  <si>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</si>
  <si>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</si>
  <si>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</si>
  <si>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</si>
  <si>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</si>
  <si>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</si>
  <si>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</si>
  <si>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</si>
  <si>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</si>
  <si>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</si>
  <si>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</si>
  <si>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</si>
  <si>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</si>
  <si>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</si>
  <si>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</si>
  <si>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</si>
  <si>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</si>
  <si>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</si>
  <si>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</si>
  <si>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</si>
  <si>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</si>
  <si>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</si>
  <si>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</si>
  <si>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</si>
  <si>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</si>
  <si>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</si>
  <si>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</si>
  <si>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</si>
  <si>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</si>
  <si>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</si>
  <si>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</si>
  <si>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</si>
  <si>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</si>
  <si>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</si>
  <si>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</si>
  <si>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</si>
  <si>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</si>
  <si>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</si>
  <si>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</si>
  <si>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</si>
  <si>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</si>
  <si>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</si>
  <si>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</si>
  <si>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</si>
  <si>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</si>
  <si>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</si>
  <si>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</si>
  <si>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</si>
  <si>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</si>
  <si>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</si>
  <si>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</si>
  <si>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</si>
  <si>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</si>
  <si>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</si>
  <si>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</si>
  <si>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</si>
  <si>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</si>
  <si>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</si>
  <si>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</si>
  <si>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</si>
  <si>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</si>
  <si>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</si>
  <si>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</si>
  <si>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</si>
  <si>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</si>
  <si>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</si>
  <si>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</si>
  <si>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</si>
  <si>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</si>
  <si>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</si>
  <si>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</si>
  <si>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</si>
  <si>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</si>
  <si>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</si>
  <si>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</si>
  <si>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</si>
  <si>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</si>
  <si>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</si>
  <si>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</si>
  <si>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</si>
  <si>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</si>
  <si>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</si>
  <si>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</si>
  <si>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</si>
  <si>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</si>
  <si>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</si>
  <si>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</si>
  <si>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</si>
  <si>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</si>
  <si>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</si>
  <si>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</si>
  <si>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</si>
  <si>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</si>
  <si>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</si>
  <si>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</si>
  <si>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</si>
  <si>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</si>
  <si>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</si>
  <si>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</si>
  <si>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</si>
  <si>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</si>
  <si>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</si>
  <si>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</si>
  <si>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</si>
  <si>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</si>
  <si>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</si>
  <si>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</si>
  <si>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</si>
  <si>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</si>
  <si>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</si>
  <si>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</si>
  <si>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</si>
  <si>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</si>
  <si>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</si>
  <si>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</si>
  <si>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</si>
  <si>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</si>
  <si>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</si>
  <si>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</si>
  <si>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</si>
  <si>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</si>
  <si>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</si>
  <si>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</si>
  <si>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</si>
  <si>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</si>
  <si>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</si>
  <si>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</si>
  <si>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</si>
  <si>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</si>
  <si>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</si>
  <si>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</si>
  <si>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</si>
  <si>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</si>
  <si>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</si>
  <si>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</si>
  <si>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</si>
  <si>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</si>
  <si>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</si>
  <si>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</si>
  <si>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</si>
  <si>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</si>
  <si>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</si>
  <si>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</si>
  <si>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</si>
  <si>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</si>
  <si>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</si>
  <si>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</si>
  <si>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</si>
  <si>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</si>
  <si>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</si>
  <si>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</si>
  <si>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</si>
  <si>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</si>
  <si>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</si>
  <si>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</si>
  <si>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</si>
  <si>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</si>
  <si>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</si>
  <si>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</si>
  <si>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</si>
  <si>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</si>
  <si>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</si>
  <si>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</si>
  <si>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</si>
  <si>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</si>
  <si>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</si>
  <si>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</si>
  <si>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</si>
  <si>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</si>
  <si>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</si>
  <si>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</si>
  <si>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</si>
  <si>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</si>
  <si>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</si>
  <si>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</si>
  <si>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</si>
  <si>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</si>
  <si>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</si>
  <si>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</si>
  <si>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</si>
  <si>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</si>
  <si>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</si>
  <si>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</si>
  <si>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</si>
  <si>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</si>
  <si>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</si>
  <si>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</si>
  <si>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</si>
  <si>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</si>
  <si>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</si>
  <si>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</si>
  <si>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</si>
  <si>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</si>
  <si>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</si>
  <si>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</si>
  <si>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</si>
  <si>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</si>
  <si>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</si>
  <si>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</si>
  <si>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</si>
  <si>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</si>
  <si>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</si>
  <si>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</si>
  <si>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</si>
  <si>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</si>
  <si>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</si>
  <si>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</si>
  <si>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</si>
  <si>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</si>
  <si>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</si>
  <si>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</si>
  <si>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</si>
  <si>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</si>
  <si>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</si>
  <si>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</si>
  <si>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</si>
  <si>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</si>
  <si>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</si>
  <si>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</si>
  <si>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</si>
  <si>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</si>
  <si>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</si>
  <si>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</si>
  <si>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</si>
  <si>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</si>
  <si>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</si>
  <si>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</si>
  <si>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</si>
  <si>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</si>
  <si>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</si>
  <si>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</si>
  <si>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</si>
  <si>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</si>
  <si>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</si>
  <si>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</si>
  <si>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</si>
  <si>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</si>
  <si>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</si>
  <si>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</si>
  <si>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</si>
  <si>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</si>
  <si>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</si>
  <si>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</si>
  <si>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</si>
  <si>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</si>
  <si>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</si>
  <si>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</si>
  <si>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</si>
  <si>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</si>
  <si>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</si>
  <si>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</si>
  <si>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</si>
  <si>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</si>
  <si>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</si>
  <si>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</si>
  <si>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</si>
  <si>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</si>
  <si>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</si>
  <si>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</si>
  <si>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</si>
  <si>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</si>
  <si>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</si>
  <si>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</si>
  <si>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</si>
  <si>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</si>
  <si>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</si>
  <si>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</si>
  <si>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</si>
  <si>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</si>
  <si>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</si>
  <si>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</si>
  <si>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</si>
  <si>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</si>
  <si>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</si>
  <si>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</si>
  <si>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</si>
  <si>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</si>
  <si>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</si>
  <si>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</si>
  <si>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</si>
  <si>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</si>
  <si>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</si>
  <si>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</si>
  <si>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</si>
  <si>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</si>
  <si>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</si>
  <si>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</si>
  <si>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</si>
  <si>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</si>
  <si>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</si>
  <si>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</si>
  <si>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</si>
  <si>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</si>
  <si>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</si>
  <si>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</si>
  <si>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</si>
  <si>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</si>
  <si>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</si>
  <si>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</si>
  <si>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</si>
  <si>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</si>
  <si>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</si>
  <si>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</si>
  <si>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</si>
  <si>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</si>
  <si>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</si>
  <si>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</si>
  <si>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</si>
  <si>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</si>
  <si>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</si>
  <si>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</si>
  <si>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</si>
  <si>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</si>
  <si>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</si>
  <si>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</si>
  <si>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</si>
  <si>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</si>
  <si>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</si>
  <si>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</si>
  <si>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</si>
  <si>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</si>
  <si>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</si>
  <si>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</si>
  <si>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</si>
  <si>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</si>
  <si>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</si>
  <si>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</si>
  <si>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</si>
  <si>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</si>
  <si>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</si>
  <si>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</si>
  <si>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</si>
  <si>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</si>
  <si>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</si>
  <si>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</si>
  <si>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</si>
  <si>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</si>
  <si>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</si>
  <si>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</si>
  <si>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</si>
  <si>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</si>
  <si>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</si>
  <si>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</si>
  <si>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</si>
  <si>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</si>
  <si>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</si>
  <si>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</si>
  <si>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</si>
  <si>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</si>
  <si>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</si>
  <si>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</si>
  <si>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</si>
  <si>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</si>
  <si>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</si>
  <si>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</si>
  <si>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</si>
  <si>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</si>
  <si>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</si>
  <si>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</si>
  <si>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</si>
  <si>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</si>
  <si>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</si>
  <si>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</si>
  <si>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</si>
  <si>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</si>
  <si>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</si>
  <si>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</si>
  <si>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</si>
  <si>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</si>
  <si>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</si>
  <si>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</si>
  <si>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</si>
  <si>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</si>
  <si>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</si>
  <si>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</si>
  <si>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</si>
  <si>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</si>
  <si>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</si>
  <si>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</si>
  <si>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</si>
  <si>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</si>
  <si>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</si>
  <si>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</si>
  <si>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</si>
  <si>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</si>
  <si>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</si>
  <si>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</si>
  <si>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</si>
  <si>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</si>
  <si>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</si>
  <si>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</si>
  <si>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</si>
  <si>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</si>
  <si>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</si>
  <si>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</si>
  <si>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</si>
  <si>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</si>
  <si>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</si>
  <si>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</si>
  <si>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</si>
  <si>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</si>
  <si>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</si>
  <si>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</si>
  <si>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</si>
  <si>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</si>
  <si>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</si>
  <si>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</si>
  <si>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</si>
  <si>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</si>
  <si>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</si>
  <si>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</si>
  <si>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</si>
  <si>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</si>
  <si>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</si>
  <si>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</si>
  <si>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</si>
  <si>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</si>
  <si>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</si>
  <si>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</si>
  <si>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</si>
  <si>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</si>
  <si>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</si>
  <si>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</si>
  <si>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</si>
  <si>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</si>
  <si>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</si>
  <si>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</si>
  <si>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</si>
  <si>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</si>
  <si>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</si>
  <si>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</si>
  <si>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</si>
  <si>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</si>
  <si>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</si>
  <si>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</si>
  <si>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</si>
  <si>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</si>
  <si>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</si>
  <si>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</si>
  <si>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</si>
  <si>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</si>
  <si>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</si>
  <si>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</si>
  <si>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</si>
  <si>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</si>
  <si>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</si>
  <si>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</si>
  <si>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</si>
  <si>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</si>
  <si>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</si>
  <si>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</si>
  <si>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</si>
  <si>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</si>
  <si>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</si>
  <si>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</si>
  <si>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</si>
  <si>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</si>
  <si>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</si>
  <si>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</si>
  <si>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</si>
  <si>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</si>
  <si>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</si>
  <si>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</si>
  <si>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</si>
  <si>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</si>
  <si>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</si>
  <si>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</si>
  <si>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</si>
  <si>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</si>
  <si>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</si>
  <si>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</si>
  <si>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</si>
  <si>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</si>
  <si>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</si>
  <si>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</si>
  <si>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</si>
  <si>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</si>
  <si>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</si>
  <si>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</si>
  <si>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</si>
  <si>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</si>
  <si>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</si>
  <si>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</si>
  <si>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</si>
  <si>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</si>
  <si>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</si>
  <si>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</si>
  <si>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</si>
  <si>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</si>
  <si>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</si>
  <si>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</si>
  <si>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</si>
  <si>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</si>
  <si>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</si>
  <si>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</si>
  <si>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</si>
  <si>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</si>
  <si>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</si>
  <si>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</si>
  <si>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</si>
  <si>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</si>
  <si>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</si>
  <si>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</si>
  <si>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</si>
  <si>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</si>
  <si>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</si>
  <si>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</si>
  <si>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</si>
  <si>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</si>
  <si>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</si>
  <si>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</si>
  <si>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</si>
  <si>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</si>
  <si>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</si>
  <si>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</si>
  <si>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</si>
  <si>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</si>
  <si>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</si>
  <si>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</si>
  <si>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</si>
  <si>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</si>
  <si>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</si>
  <si>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</si>
  <si>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</si>
  <si>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</si>
  <si>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</si>
  <si>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</si>
  <si>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</si>
  <si>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</si>
  <si>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</si>
  <si>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</si>
  <si>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</si>
  <si>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</si>
  <si>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</si>
  <si>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</si>
  <si>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</si>
  <si>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</si>
  <si>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</si>
  <si>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</si>
  <si>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</si>
  <si>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</si>
  <si>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</si>
  <si>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</si>
  <si>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</si>
  <si>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</si>
  <si>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</si>
  <si>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</si>
  <si>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</si>
  <si>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</si>
  <si>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</si>
  <si>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</si>
  <si>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</si>
  <si>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</si>
  <si>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</si>
  <si>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</si>
  <si>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</si>
  <si>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</si>
  <si>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</si>
  <si>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</si>
  <si>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</si>
  <si>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</si>
  <si>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</si>
  <si>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</si>
  <si>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</si>
  <si>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</si>
  <si>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</si>
  <si>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</si>
  <si>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</si>
  <si>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</si>
  <si>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</si>
  <si>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</si>
  <si>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</si>
  <si>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</si>
  <si>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</si>
  <si>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</si>
  <si>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</si>
  <si>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</si>
  <si>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</si>
  <si>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</si>
  <si>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</si>
  <si>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</si>
  <si>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</si>
  <si>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</si>
  <si>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</si>
  <si>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</si>
  <si>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</si>
  <si>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</si>
  <si>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</si>
  <si>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</si>
  <si>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</si>
  <si>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</si>
  <si>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</si>
  <si>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</si>
  <si>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</si>
  <si>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</si>
  <si>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</si>
  <si>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</si>
  <si>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</si>
  <si>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</si>
  <si>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</si>
  <si>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</si>
  <si>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</si>
  <si>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</si>
  <si>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</si>
  <si>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</si>
  <si>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</si>
  <si>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</si>
  <si>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</si>
  <si>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</si>
  <si>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</si>
  <si>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</si>
  <si>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</si>
  <si>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</si>
  <si>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</si>
  <si>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</si>
  <si>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</si>
  <si>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</si>
  <si>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</si>
  <si>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</si>
  <si>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</si>
  <si>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</si>
  <si>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</si>
  <si>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</si>
  <si>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</si>
  <si>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</si>
  <si>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</si>
  <si>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</si>
  <si>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</si>
  <si>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</si>
  <si>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</si>
  <si>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</si>
  <si>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</si>
  <si>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</si>
  <si>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</si>
  <si>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</si>
  <si>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</si>
  <si>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</si>
  <si>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</si>
  <si>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</si>
  <si>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</si>
  <si>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</si>
  <si>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</si>
  <si>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</si>
  <si>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</si>
  <si>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</si>
  <si>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</si>
  <si>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</si>
  <si>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</si>
  <si>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</si>
  <si>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</si>
  <si>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</si>
  <si>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</si>
  <si>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</si>
  <si>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</si>
  <si>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</si>
  <si>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</si>
  <si>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</si>
  <si>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</si>
  <si>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</si>
  <si>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</si>
  <si>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</si>
  <si>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</si>
  <si>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</si>
  <si>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</si>
  <si>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</si>
  <si>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</si>
  <si>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</si>
  <si>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</si>
  <si>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</si>
  <si>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</si>
  <si>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</si>
  <si>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</si>
  <si>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</si>
  <si>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</si>
  <si>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</si>
  <si>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</si>
  <si>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</si>
  <si>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</si>
  <si>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</si>
  <si>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</si>
  <si>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</si>
  <si>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</si>
  <si>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</si>
  <si>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</si>
  <si>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</si>
  <si>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</si>
  <si>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</si>
  <si>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</si>
  <si>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</si>
  <si>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</si>
  <si>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</si>
  <si>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</si>
  <si>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</si>
  <si>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</si>
  <si>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</si>
  <si>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</si>
  <si>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</si>
  <si>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</si>
  <si>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</si>
  <si>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</si>
  <si>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</si>
  <si>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</si>
  <si>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</si>
  <si>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</si>
  <si>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</si>
  <si>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</si>
  <si>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</si>
  <si>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</si>
  <si>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</si>
  <si>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</si>
  <si>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</si>
  <si>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</si>
  <si>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</si>
  <si>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</si>
  <si>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</si>
  <si>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</si>
  <si>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</si>
  <si>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</si>
  <si>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</si>
  <si>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</si>
  <si>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</si>
  <si>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</si>
  <si>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</si>
  <si>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</si>
  <si>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</si>
  <si>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</si>
  <si>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</si>
  <si>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</si>
  <si>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</si>
  <si>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</si>
  <si>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</si>
  <si>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</si>
  <si>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</si>
  <si>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</si>
  <si>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</si>
  <si>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</si>
  <si>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</si>
  <si>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</si>
  <si>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</si>
  <si>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</si>
  <si>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</si>
  <si>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</si>
  <si>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</si>
  <si>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</si>
  <si>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</si>
  <si>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</si>
  <si>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</si>
  <si>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</si>
  <si>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</si>
  <si>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</si>
  <si>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</si>
  <si>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</si>
  <si>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</si>
  <si>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</si>
  <si>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</si>
  <si>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</si>
  <si>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</si>
  <si>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</si>
  <si>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</si>
  <si>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</si>
  <si>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</si>
  <si>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</si>
  <si>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</si>
  <si>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</si>
  <si>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</si>
  <si>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</si>
  <si>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</si>
  <si>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</si>
  <si>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</si>
  <si>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</si>
  <si>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</si>
  <si>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</si>
  <si>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</si>
  <si>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</si>
  <si>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</si>
  <si>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</si>
  <si>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</si>
  <si>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</si>
  <si>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</si>
  <si>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</si>
  <si>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</si>
  <si>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</si>
  <si>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</si>
  <si>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</si>
  <si>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</si>
  <si>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</si>
  <si>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</si>
  <si>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</si>
  <si>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</si>
  <si>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</si>
  <si>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</si>
  <si>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</si>
  <si>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</si>
  <si>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</si>
  <si>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</si>
  <si>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</si>
  <si>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</si>
  <si>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</si>
  <si>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</si>
  <si>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</si>
  <si>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</si>
  <si>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</si>
  <si>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</si>
  <si>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</si>
  <si>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</si>
  <si>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</si>
  <si>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</si>
  <si>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</si>
  <si>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</si>
  <si>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</si>
  <si>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</si>
  <si>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</si>
  <si>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</si>
  <si>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</si>
  <si>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</si>
  <si>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</si>
  <si>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</si>
  <si>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</si>
  <si>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</si>
  <si>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</si>
  <si>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</si>
  <si>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</si>
  <si>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</si>
  <si>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</si>
  <si>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</si>
  <si>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</si>
  <si>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</si>
  <si>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</si>
  <si>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</si>
  <si>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</si>
  <si>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</si>
  <si>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</si>
  <si>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</si>
  <si>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</si>
  <si>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</si>
  <si>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</si>
  <si>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</si>
  <si>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</si>
  <si>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</si>
  <si>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</si>
  <si>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</si>
  <si>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</si>
  <si>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</si>
  <si>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</si>
  <si>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</si>
  <si>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</si>
  <si>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</si>
  <si>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</si>
  <si>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</si>
  <si>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</si>
  <si>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</si>
  <si>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</si>
  <si>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</si>
  <si>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</si>
  <si>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</si>
  <si>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</si>
  <si>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</si>
  <si>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</si>
  <si>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</si>
  <si>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</si>
  <si>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</si>
  <si>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</si>
  <si>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</si>
  <si>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</si>
  <si>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</si>
  <si>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</si>
  <si>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</si>
  <si>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</si>
  <si>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</si>
  <si>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</si>
  <si>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</si>
  <si>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</si>
  <si>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</si>
  <si>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</si>
  <si>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</si>
  <si>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</si>
  <si>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</si>
  <si>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</si>
  <si>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</si>
  <si>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</si>
  <si>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</si>
  <si>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</si>
  <si>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</si>
  <si>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</si>
  <si>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</si>
  <si>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</si>
  <si>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</si>
  <si>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</si>
  <si>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</si>
  <si>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</si>
  <si>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</si>
  <si>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</si>
  <si>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</si>
  <si>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</si>
  <si>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</si>
  <si>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</si>
  <si>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</si>
  <si>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</si>
  <si>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</si>
  <si>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</si>
  <si>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</si>
  <si>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</si>
  <si>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</si>
  <si>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</si>
  <si>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</si>
  <si>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</si>
  <si>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</si>
  <si>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</si>
  <si>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</si>
  <si>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</si>
  <si>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</si>
  <si>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</si>
  <si>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</si>
  <si>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</si>
  <si>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</si>
  <si>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</si>
  <si>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</si>
  <si>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</si>
  <si>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</si>
  <si>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</si>
  <si>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</si>
  <si>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</si>
  <si>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</si>
  <si>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</si>
  <si>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</si>
  <si>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</si>
  <si>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</si>
  <si>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</si>
  <si>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</si>
  <si>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</si>
  <si>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</si>
  <si>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</si>
  <si>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</si>
  <si>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</si>
  <si>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</si>
  <si>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</si>
  <si>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</si>
  <si>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</si>
  <si>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</si>
  <si>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</si>
  <si>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</si>
  <si>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</si>
  <si>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</si>
  <si>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</si>
  <si>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</si>
  <si>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</si>
  <si>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</si>
  <si>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</si>
  <si>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</si>
  <si>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</si>
  <si>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</si>
  <si>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</si>
  <si>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</si>
  <si>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</si>
  <si>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</si>
  <si>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</si>
  <si>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</si>
  <si>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</si>
  <si>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</si>
  <si>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</si>
  <si>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</si>
  <si>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</si>
  <si>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</si>
  <si>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</si>
  <si>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</si>
  <si>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</si>
  <si>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</si>
  <si>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</si>
  <si>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</si>
  <si>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</si>
  <si>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</si>
  <si>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</si>
  <si>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</si>
  <si>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</si>
  <si>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</si>
  <si>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</si>
  <si>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</si>
  <si>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</si>
  <si>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</si>
  <si>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</si>
  <si>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</si>
  <si>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</si>
  <si>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</si>
  <si>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</si>
  <si>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</si>
  <si>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</si>
  <si>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</si>
  <si>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</si>
  <si>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</si>
  <si>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</si>
  <si>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</si>
  <si>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</si>
  <si>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</si>
  <si>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</si>
  <si>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</si>
  <si>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</si>
  <si>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</si>
  <si>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</si>
  <si>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</si>
  <si>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</si>
  <si>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</si>
  <si>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</si>
  <si>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</si>
  <si>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</si>
  <si>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</si>
  <si>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</si>
  <si>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</si>
  <si>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</si>
  <si>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</si>
  <si>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</si>
  <si>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</si>
  <si>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</si>
  <si>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</si>
  <si>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</si>
  <si>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</si>
  <si>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</si>
  <si>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</si>
  <si>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</si>
  <si>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</si>
  <si>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</si>
  <si>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</si>
  <si>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</si>
  <si>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</si>
  <si>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</si>
  <si>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</si>
  <si>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</si>
  <si>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</si>
  <si>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</si>
  <si>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</si>
  <si>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</si>
  <si>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</si>
  <si>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</si>
  <si>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</si>
  <si>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</si>
  <si>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</si>
  <si>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</si>
  <si>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</si>
  <si>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</si>
  <si>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</si>
  <si>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</si>
  <si>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</si>
  <si>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</si>
  <si>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</si>
  <si>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</si>
  <si>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</si>
  <si>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</si>
  <si>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</si>
  <si>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</si>
  <si>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</si>
  <si>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</si>
  <si>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</si>
  <si>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</si>
  <si>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</si>
  <si>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</si>
  <si>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</si>
  <si>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</si>
  <si>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</si>
  <si>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</si>
  <si>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</si>
  <si>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</si>
  <si>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</si>
  <si>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</si>
  <si>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</si>
  <si>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</si>
  <si>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</si>
  <si>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</si>
  <si>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</si>
  <si>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</si>
  <si>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</si>
  <si>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</si>
  <si>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</si>
  <si>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</si>
  <si>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</si>
  <si>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</si>
  <si>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</si>
  <si>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</si>
  <si>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</si>
  <si>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</si>
  <si>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</si>
  <si>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</si>
  <si>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</si>
  <si>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</si>
  <si>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</si>
  <si>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</si>
  <si>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</si>
  <si>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</si>
  <si>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</si>
  <si>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</si>
  <si>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</si>
  <si>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</si>
  <si>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</si>
  <si>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</si>
  <si>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</si>
  <si>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</si>
  <si>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</si>
  <si>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</si>
  <si>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</si>
  <si>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</si>
  <si>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</si>
  <si>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</si>
  <si>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</si>
  <si>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</si>
  <si>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</si>
  <si>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</si>
  <si>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</si>
  <si>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</si>
  <si>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</si>
  <si>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</si>
  <si>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</si>
  <si>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</si>
  <si>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</si>
  <si>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</si>
  <si>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</si>
  <si>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</si>
  <si>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</si>
  <si>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</si>
  <si>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</si>
  <si>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</si>
  <si>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</si>
  <si>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</si>
  <si>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</si>
  <si>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</si>
  <si>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</si>
  <si>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</si>
  <si>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</si>
  <si>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</si>
  <si>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</si>
  <si>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</si>
  <si>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</si>
  <si>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</si>
  <si>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</si>
  <si>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</si>
  <si>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</si>
  <si>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</si>
  <si>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</si>
  <si>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</si>
  <si>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</si>
  <si>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</si>
  <si>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</si>
  <si>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</si>
  <si>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</si>
  <si>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</si>
  <si>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</si>
  <si>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</si>
  <si>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</si>
  <si>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</si>
  <si>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</si>
  <si>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</si>
  <si>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</si>
  <si>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</si>
  <si>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</si>
  <si>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</si>
  <si>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</si>
  <si>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</si>
  <si>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</si>
  <si>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</si>
  <si>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</si>
  <si>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</si>
  <si>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</si>
  <si>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</si>
  <si>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</si>
  <si>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</si>
  <si>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</si>
  <si>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</si>
  <si>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</si>
  <si>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</si>
  <si>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</si>
  <si>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</si>
  <si>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</si>
  <si>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</si>
  <si>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</si>
  <si>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</si>
  <si>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</si>
  <si>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</si>
  <si>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</si>
  <si>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</si>
  <si>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</si>
  <si>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</si>
  <si>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</si>
  <si>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</si>
  <si>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</si>
  <si>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</si>
  <si>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</si>
  <si>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</si>
  <si>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</si>
  <si>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</si>
  <si>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</si>
  <si>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</si>
  <si>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</si>
  <si>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</si>
  <si>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</si>
  <si>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</si>
  <si>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</si>
  <si>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</si>
  <si>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</si>
  <si>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</si>
  <si>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</si>
  <si>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</si>
  <si>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</si>
  <si>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</si>
  <si>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</si>
  <si>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</si>
  <si>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</si>
  <si>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</si>
  <si>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</si>
  <si>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</si>
  <si>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</si>
  <si>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</si>
  <si>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</si>
  <si>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</si>
  <si>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</si>
  <si>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</si>
  <si>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</si>
  <si>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</si>
  <si>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</si>
  <si>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</si>
  <si>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</si>
  <si>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</si>
  <si>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</si>
  <si>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</si>
  <si>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</si>
  <si>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</si>
  <si>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</si>
  <si>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</si>
  <si>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</si>
  <si>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</si>
  <si>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</si>
  <si>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</si>
  <si>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</si>
  <si>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</si>
  <si>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</si>
  <si>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</si>
  <si>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</si>
  <si>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</si>
  <si>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</si>
  <si>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</si>
  <si>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</si>
  <si>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</si>
  <si>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</si>
  <si>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</si>
  <si>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</si>
  <si>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</si>
  <si>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</si>
  <si>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</si>
  <si>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</si>
  <si>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</si>
  <si>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</si>
  <si>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</si>
  <si>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</si>
  <si>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</si>
  <si>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</si>
  <si>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</si>
  <si>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</si>
  <si>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</si>
  <si>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</si>
  <si>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</si>
  <si>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</si>
  <si>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</si>
  <si>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</si>
  <si>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</si>
  <si>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</si>
  <si>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</si>
  <si>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</si>
  <si>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</si>
  <si>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</si>
  <si>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</si>
  <si>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</si>
  <si>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</si>
  <si>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</si>
  <si>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</si>
  <si>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</si>
  <si>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</si>
  <si>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</si>
  <si>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</si>
  <si>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</si>
  <si>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</si>
  <si>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</si>
  <si>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</si>
  <si>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</si>
  <si>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</si>
  <si>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</si>
  <si>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</si>
  <si>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</si>
  <si>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</si>
  <si>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</si>
  <si>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</si>
  <si>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</si>
  <si>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</si>
  <si>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</si>
  <si>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</si>
  <si>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</si>
  <si>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</si>
  <si>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</si>
  <si>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</si>
  <si>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</si>
  <si>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</si>
  <si>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</si>
  <si>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</si>
  <si>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</si>
  <si>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</si>
  <si>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</si>
  <si>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</si>
  <si>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</si>
  <si>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</si>
  <si>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</si>
  <si>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</si>
  <si>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</si>
  <si>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</si>
  <si>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</si>
  <si>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</si>
  <si>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</si>
  <si>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</si>
  <si>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</si>
  <si>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</si>
  <si>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</si>
  <si>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</si>
  <si>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</si>
  <si>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</si>
  <si>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</si>
  <si>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</si>
  <si>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</si>
  <si>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</si>
  <si>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</si>
  <si>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</si>
  <si>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</si>
  <si>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</si>
  <si>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</si>
  <si>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</si>
  <si>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</si>
  <si>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</si>
  <si>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</si>
  <si>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</si>
  <si>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</si>
  <si>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</si>
  <si>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</si>
  <si>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</si>
  <si>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</si>
  <si>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</si>
  <si>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</si>
  <si>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</si>
  <si>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</si>
  <si>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</si>
  <si>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</si>
  <si>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</si>
  <si>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</si>
  <si>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</si>
  <si>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</si>
  <si>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</si>
  <si>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</si>
  <si>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</si>
  <si>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</si>
  <si>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</si>
  <si>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</si>
  <si>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</si>
  <si>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</si>
  <si>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</si>
  <si>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</si>
  <si>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</si>
  <si>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</si>
  <si>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</si>
  <si>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</si>
  <si>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</si>
  <si>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</si>
  <si>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</si>
  <si>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</si>
  <si>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</si>
  <si>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</si>
  <si>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</si>
  <si>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</si>
  <si>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</si>
  <si>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</si>
  <si>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</si>
  <si>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</si>
  <si>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</si>
  <si>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</si>
  <si>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</si>
  <si>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</si>
  <si>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</si>
  <si>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</si>
  <si>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</si>
  <si>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</si>
  <si>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</si>
  <si>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</si>
  <si>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</si>
  <si>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</si>
  <si>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</si>
  <si>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</si>
  <si>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</si>
  <si>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</si>
  <si>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</si>
  <si>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</si>
  <si>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</si>
  <si>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</si>
  <si>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</si>
  <si>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</si>
  <si>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</si>
  <si>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</si>
  <si>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</si>
  <si>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</si>
  <si>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</si>
  <si>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</si>
  <si>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</si>
  <si>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</si>
  <si>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</si>
  <si>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</si>
  <si>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</si>
  <si>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</si>
  <si>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</si>
  <si>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</si>
  <si>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</si>
  <si>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</si>
  <si>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</si>
  <si>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</si>
  <si>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</si>
  <si>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</si>
  <si>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</si>
  <si>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</si>
  <si>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</si>
  <si>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</si>
  <si>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</si>
  <si>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</si>
  <si>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</si>
  <si>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</si>
  <si>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</si>
  <si>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</si>
  <si>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</si>
  <si>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</si>
  <si>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</si>
  <si>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</si>
  <si>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</si>
  <si>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</si>
  <si>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</si>
  <si>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</si>
  <si>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</si>
  <si>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</si>
  <si>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</si>
  <si>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</si>
  <si>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</si>
  <si>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</si>
  <si>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</si>
  <si>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</si>
  <si>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</si>
  <si>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</si>
  <si>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</si>
  <si>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</si>
  <si>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</si>
  <si>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</si>
  <si>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</si>
  <si>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</si>
  <si>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</si>
  <si>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</si>
  <si>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</si>
  <si>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</si>
  <si>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</si>
  <si>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</si>
  <si>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</si>
  <si>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</si>
  <si>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</si>
  <si>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</si>
  <si>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</si>
  <si>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</si>
  <si>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</si>
  <si>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</si>
  <si>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</si>
  <si>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</si>
  <si>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</si>
  <si>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</si>
  <si>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</si>
  <si>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</si>
  <si>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</si>
  <si>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</si>
  <si>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</si>
  <si>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</si>
  <si>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</si>
  <si>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</si>
  <si>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</si>
  <si>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</si>
  <si>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</si>
  <si>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</si>
  <si>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</si>
  <si>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</si>
  <si>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</si>
  <si>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</si>
  <si>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</si>
  <si>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</si>
  <si>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</si>
  <si>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</si>
  <si>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</si>
  <si>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</si>
  <si>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</si>
  <si>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</si>
  <si>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</si>
  <si>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</si>
  <si>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</si>
  <si>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</si>
  <si>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</si>
  <si>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</si>
  <si>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</si>
  <si>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</si>
  <si>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</si>
  <si>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</si>
  <si>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</si>
  <si>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</si>
  <si>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</si>
  <si>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</si>
  <si>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</si>
  <si>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</si>
  <si>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</si>
  <si>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</si>
  <si>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</si>
  <si>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</si>
  <si>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</si>
  <si>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</si>
  <si>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</si>
  <si>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</si>
  <si>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</si>
  <si>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</si>
  <si>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</si>
  <si>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</si>
  <si>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</si>
  <si>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</si>
  <si>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</si>
  <si>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</si>
  <si>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</si>
  <si>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</si>
  <si>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</si>
  <si>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</si>
  <si>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</si>
  <si>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</si>
  <si>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</si>
  <si>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</si>
  <si>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</si>
  <si>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</si>
  <si>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</si>
  <si>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</si>
  <si>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</si>
  <si>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</si>
  <si>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</si>
  <si>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</si>
  <si>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</si>
  <si>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</si>
  <si>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</si>
  <si>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</si>
  <si>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</si>
  <si>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</si>
  <si>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</si>
  <si>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</si>
  <si>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</si>
  <si>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</si>
  <si>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</si>
  <si>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</si>
  <si>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</si>
  <si>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</si>
  <si>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</si>
  <si>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</si>
  <si>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</si>
  <si>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</si>
  <si>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</si>
  <si>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</si>
  <si>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</si>
  <si>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</si>
  <si>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</si>
  <si>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</si>
  <si>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</si>
  <si>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</si>
  <si>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</si>
  <si>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</si>
  <si>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</si>
  <si>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</si>
  <si>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</si>
  <si>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</si>
  <si>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</si>
  <si>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</si>
  <si>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</si>
  <si>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</si>
  <si>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</si>
  <si>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</si>
  <si>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</si>
  <si>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</si>
  <si>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</si>
  <si>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</si>
  <si>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</si>
  <si>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</si>
  <si>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</si>
  <si>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</si>
  <si>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</si>
  <si>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</si>
  <si>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</si>
  <si>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</si>
  <si>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</si>
  <si>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</si>
  <si>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</si>
  <si>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</si>
  <si>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</si>
  <si>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</si>
  <si>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</si>
  <si>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</si>
  <si>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</si>
  <si>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</si>
  <si>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</si>
  <si>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</si>
  <si>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</si>
  <si>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</si>
  <si>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</si>
  <si>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</si>
  <si>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</si>
  <si>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</si>
  <si>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</si>
  <si>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</si>
  <si>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</si>
  <si>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</si>
  <si>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</si>
  <si>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</si>
  <si>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</si>
  <si>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</si>
  <si>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</si>
  <si>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</si>
  <si>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</si>
  <si>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</si>
  <si>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</si>
  <si>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</si>
  <si>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</si>
  <si>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</si>
  <si>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</si>
  <si>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</si>
  <si>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</si>
  <si>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</si>
  <si>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</si>
  <si>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</si>
  <si>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</si>
  <si>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</si>
  <si>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</si>
  <si>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</si>
  <si>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</si>
  <si>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</si>
  <si>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</si>
  <si>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</si>
  <si>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</si>
  <si>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</si>
  <si>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</si>
  <si>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</si>
  <si>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</si>
  <si>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</si>
  <si>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</si>
  <si>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</si>
  <si>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</si>
  <si>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</si>
  <si>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</si>
  <si>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</si>
  <si>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</si>
  <si>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</si>
  <si>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</si>
  <si>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</si>
  <si>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</si>
  <si>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</si>
  <si>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</si>
  <si>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</si>
  <si>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</si>
  <si>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</si>
  <si>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</si>
  <si>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</si>
  <si>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</si>
  <si>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</si>
  <si>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</si>
  <si>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</si>
  <si>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</si>
  <si>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</si>
  <si>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</si>
  <si>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</si>
  <si>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</si>
  <si>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</si>
  <si>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</si>
  <si>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</si>
  <si>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</si>
  <si>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</si>
  <si>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</si>
  <si>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</si>
  <si>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</si>
  <si>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</si>
  <si>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</si>
  <si>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</si>
  <si>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</si>
  <si>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</si>
  <si>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</si>
  <si>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</si>
  <si>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</si>
  <si>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</si>
  <si>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</si>
  <si>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</si>
  <si>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</si>
  <si>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</si>
  <si>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</si>
  <si>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</si>
  <si>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</si>
  <si>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</si>
  <si>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</si>
  <si>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</si>
  <si>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</si>
  <si>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</si>
  <si>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</si>
  <si>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</si>
  <si>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</si>
  <si>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</si>
  <si>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</si>
  <si>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</si>
  <si>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</si>
  <si>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</si>
  <si>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</si>
  <si>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</si>
  <si>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</si>
  <si>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</si>
  <si>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</si>
  <si>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</si>
  <si>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</si>
  <si>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</si>
  <si>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</si>
  <si>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</si>
  <si>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</si>
  <si>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</si>
  <si>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</si>
  <si>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</si>
  <si>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</si>
  <si>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</si>
  <si>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</si>
  <si>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</si>
  <si>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</si>
  <si>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</si>
  <si>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</si>
  <si>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</si>
  <si>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</si>
  <si>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</si>
  <si>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</si>
  <si>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</si>
  <si>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</si>
  <si>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</si>
  <si>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</si>
  <si>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</si>
  <si>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</si>
  <si>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</si>
  <si>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</si>
  <si>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</si>
  <si>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</si>
  <si>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</si>
  <si>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</si>
  <si>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</si>
  <si>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</si>
  <si>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</si>
  <si>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</si>
  <si>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</si>
  <si>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</si>
  <si>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</si>
  <si>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</si>
  <si>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</si>
  <si>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</si>
  <si>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</si>
  <si>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</si>
  <si>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</si>
  <si>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</si>
  <si>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</si>
  <si>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</si>
  <si>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</si>
  <si>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</si>
  <si>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</si>
  <si>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</si>
  <si>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</si>
  <si>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</si>
  <si>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</si>
  <si>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</si>
  <si>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</si>
  <si>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</si>
  <si>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</si>
  <si>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</si>
  <si>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</si>
  <si>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</si>
  <si>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</si>
  <si>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</si>
  <si>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</si>
  <si>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</si>
  <si>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</si>
  <si>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</si>
  <si>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</si>
  <si>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</si>
  <si>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</si>
  <si>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</si>
  <si>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</si>
  <si>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</si>
  <si>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</si>
  <si>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</si>
  <si>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</si>
  <si>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</si>
  <si>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</si>
  <si>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</si>
  <si>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</si>
  <si>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</si>
  <si>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</si>
  <si>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</si>
  <si>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</si>
  <si>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</si>
  <si>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</si>
  <si>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</si>
  <si>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</si>
  <si>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</si>
  <si>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</si>
  <si>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</si>
  <si>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</si>
  <si>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</si>
  <si>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</si>
  <si>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</si>
  <si>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</si>
  <si>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</si>
  <si>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</si>
  <si>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</si>
  <si>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</si>
  <si>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</si>
  <si>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</si>
  <si>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</si>
  <si>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</si>
  <si>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</si>
  <si>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</si>
  <si>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</si>
  <si>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</si>
  <si>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</si>
  <si>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</si>
  <si>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</si>
  <si>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</si>
  <si>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</si>
  <si>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</si>
  <si>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</si>
  <si>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</si>
  <si>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</si>
  <si>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</si>
  <si>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</si>
  <si>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</si>
  <si>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</si>
  <si>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</si>
  <si>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</si>
  <si>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</si>
  <si>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</si>
  <si>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</si>
  <si>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</si>
  <si>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</si>
  <si>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</si>
  <si>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</si>
  <si>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</si>
  <si>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</si>
  <si>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</si>
  <si>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</si>
  <si>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</si>
  <si>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</si>
  <si>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</si>
  <si>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</si>
  <si>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</si>
  <si>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</si>
  <si>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</si>
  <si>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</si>
  <si>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</si>
  <si>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</si>
  <si>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</si>
  <si>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</si>
  <si>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</si>
  <si>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</si>
  <si>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</si>
  <si>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</si>
  <si>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</si>
  <si>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</si>
  <si>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</si>
  <si>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</si>
  <si>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</si>
  <si>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</si>
  <si>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</si>
  <si>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</si>
  <si>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</si>
  <si>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</si>
  <si>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</si>
  <si>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</si>
  <si>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</si>
  <si>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</si>
  <si>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</si>
  <si>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</si>
  <si>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</si>
  <si>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</si>
  <si>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</si>
  <si>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</si>
  <si>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</si>
  <si>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</si>
  <si>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</si>
  <si>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</si>
  <si>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</si>
  <si>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</si>
  <si>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</si>
  <si>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</si>
  <si>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</si>
  <si>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</si>
  <si>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</si>
  <si>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</si>
  <si>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</si>
  <si>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</si>
  <si>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</si>
  <si>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</si>
  <si>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</si>
  <si>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</si>
  <si>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</si>
  <si>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</si>
  <si>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</si>
  <si>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</si>
  <si>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</si>
  <si>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</si>
  <si>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</si>
  <si>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</si>
  <si>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</si>
  <si>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</si>
  <si>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</si>
  <si>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</si>
  <si>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</si>
  <si>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</si>
  <si>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</si>
  <si>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</si>
  <si>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</si>
  <si>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</si>
  <si>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</si>
  <si>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</si>
  <si>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</si>
  <si>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</si>
  <si>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</si>
  <si>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</si>
  <si>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</si>
  <si>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</si>
  <si>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</si>
  <si>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</si>
  <si>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</si>
  <si>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</si>
  <si>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</si>
  <si>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</si>
  <si>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</si>
  <si>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</si>
  <si>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</si>
  <si>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</si>
  <si>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</si>
  <si>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</si>
  <si>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</si>
  <si>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</si>
  <si>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</si>
  <si>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</si>
  <si>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</si>
  <si>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</si>
  <si>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</si>
  <si>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</si>
  <si>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</si>
  <si>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</si>
  <si>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</si>
  <si>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</si>
  <si>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</si>
  <si>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</si>
  <si>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</si>
  <si>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</si>
  <si>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</si>
  <si>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</si>
  <si>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</si>
  <si>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</si>
  <si>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</si>
  <si>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</si>
  <si>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</si>
  <si>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</si>
  <si>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</si>
  <si>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</si>
  <si>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</si>
  <si>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</si>
  <si>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</si>
  <si>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</si>
  <si>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</si>
  <si>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</si>
  <si>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</si>
  <si>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</si>
  <si>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</si>
  <si>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</si>
  <si>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</si>
  <si>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</si>
  <si>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</si>
  <si>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</si>
  <si>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</si>
  <si>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</si>
  <si>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</si>
  <si>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</si>
  <si>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</si>
  <si>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</si>
  <si>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</si>
  <si>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</si>
  <si>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</si>
  <si>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</si>
  <si>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</si>
  <si>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</si>
  <si>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</si>
  <si>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</si>
  <si>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</si>
  <si>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</si>
  <si>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</si>
  <si>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</si>
  <si>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</si>
  <si>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</si>
  <si>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</si>
  <si>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</si>
  <si>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</si>
  <si>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</si>
  <si>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</si>
  <si>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</si>
  <si>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</si>
  <si>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</si>
  <si>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</si>
  <si>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</si>
  <si>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</si>
  <si>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</si>
  <si>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</si>
  <si>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</si>
  <si>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</si>
  <si>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</si>
  <si>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</si>
  <si>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</si>
  <si>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</si>
  <si>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</si>
  <si>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</si>
  <si>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</si>
  <si>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</si>
  <si>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</si>
  <si>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</si>
  <si>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</si>
  <si>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</si>
  <si>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</si>
  <si>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</si>
  <si>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</si>
  <si>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</si>
  <si>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</si>
  <si>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</si>
  <si>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</si>
  <si>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</si>
  <si>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</si>
  <si>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</si>
  <si>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</si>
  <si>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</si>
  <si>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</si>
  <si>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</si>
  <si>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</si>
  <si>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</si>
  <si>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</si>
  <si>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</si>
  <si>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</si>
  <si>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</si>
  <si>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</si>
  <si>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</si>
  <si>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</si>
  <si>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</si>
  <si>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</si>
  <si>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</si>
  <si>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</si>
  <si>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</si>
  <si>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</si>
  <si>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</si>
  <si>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</si>
  <si>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</si>
  <si>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</si>
  <si>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</si>
  <si>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</si>
  <si>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</si>
  <si>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</si>
  <si>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</si>
  <si>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</si>
  <si>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</si>
  <si>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</si>
  <si>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</si>
  <si>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</si>
  <si>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</si>
  <si>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</si>
  <si>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</si>
  <si>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</si>
  <si>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</si>
  <si>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</si>
  <si>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</si>
  <si>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</si>
  <si>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</si>
  <si>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</si>
  <si>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</si>
  <si>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</si>
  <si>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</si>
  <si>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</si>
  <si>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</si>
  <si>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</si>
  <si>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</si>
  <si>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</si>
  <si>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</si>
  <si>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</si>
  <si>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</si>
  <si>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</si>
  <si>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</si>
  <si>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</si>
  <si>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</si>
  <si>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</si>
  <si>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</si>
  <si>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</si>
  <si>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</si>
  <si>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</si>
  <si>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</si>
  <si>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</si>
  <si>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</si>
  <si>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</si>
  <si>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</si>
  <si>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</si>
  <si>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</si>
  <si>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</si>
  <si>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</si>
  <si>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</si>
  <si>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</si>
  <si>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</si>
  <si>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</si>
  <si>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</si>
  <si>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</si>
  <si>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</si>
  <si>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</si>
  <si>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</si>
  <si>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</si>
  <si>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</si>
  <si>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</si>
  <si>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</si>
  <si>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</si>
  <si>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</si>
  <si>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</si>
  <si>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</si>
  <si>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</si>
  <si>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</si>
  <si>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</si>
  <si>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</si>
  <si>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</si>
  <si>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</si>
  <si>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</si>
  <si>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</si>
  <si>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</si>
  <si>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</si>
  <si>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</si>
  <si>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</si>
  <si>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</si>
  <si>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</si>
  <si>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</si>
  <si>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</si>
  <si>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</si>
  <si>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</si>
  <si>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</si>
  <si>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</si>
  <si>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</si>
  <si>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</si>
  <si>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</si>
  <si>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</si>
  <si>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</si>
  <si>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</si>
  <si>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</si>
  <si>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</si>
  <si>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</si>
  <si>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</si>
  <si>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</si>
  <si>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</si>
  <si>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</si>
  <si>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</si>
  <si>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</si>
  <si>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</si>
  <si>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</si>
  <si>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</si>
  <si>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</si>
  <si>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</si>
  <si>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</si>
  <si>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</si>
  <si>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</si>
  <si>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</si>
  <si>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</si>
  <si>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</si>
  <si>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</si>
  <si>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</si>
  <si>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</si>
  <si>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</si>
  <si>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</si>
  <si>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</si>
  <si>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</si>
  <si>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</si>
  <si>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</si>
  <si>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</si>
  <si>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</si>
  <si>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</si>
  <si>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</si>
  <si>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</si>
  <si>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</si>
  <si>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</si>
  <si>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</si>
  <si>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</si>
  <si>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</si>
  <si>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</si>
  <si>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</si>
  <si>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</si>
  <si>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</si>
  <si>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</si>
  <si>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</si>
  <si>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</si>
  <si>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</si>
  <si>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</si>
  <si>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</si>
  <si>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</si>
  <si>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</si>
  <si>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</si>
  <si>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</si>
  <si>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</si>
  <si>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</si>
  <si>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</si>
  <si>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</si>
  <si>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</si>
  <si>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</si>
  <si>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</si>
  <si>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</si>
  <si>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</si>
  <si>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</si>
  <si>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</si>
  <si>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</si>
  <si>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</si>
  <si>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</si>
  <si>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</si>
  <si>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</si>
  <si>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</si>
  <si>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</si>
  <si>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</si>
  <si>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</si>
  <si>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</si>
  <si>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</si>
  <si>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</si>
  <si>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</si>
  <si>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</si>
  <si>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</si>
  <si>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</si>
  <si>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</si>
  <si>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</si>
  <si>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</si>
  <si>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</si>
  <si>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</si>
  <si>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</si>
  <si>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</si>
  <si>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</si>
  <si>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</si>
  <si>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</si>
  <si>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</si>
  <si>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</si>
  <si>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</si>
  <si>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</si>
  <si>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</si>
  <si>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</si>
  <si>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</si>
  <si>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</si>
  <si>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</si>
  <si>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</si>
  <si>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</si>
  <si>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</si>
  <si>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</si>
  <si>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</si>
  <si>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</si>
  <si>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</si>
  <si>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</si>
  <si>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</si>
  <si>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</si>
  <si>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</si>
  <si>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</si>
  <si>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</si>
  <si>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</si>
  <si>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</si>
  <si>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</si>
  <si>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</si>
  <si>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</si>
  <si>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</si>
  <si>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</si>
  <si>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</si>
  <si>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</si>
  <si>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</si>
  <si>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</si>
  <si>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</si>
  <si>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</si>
  <si>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</si>
  <si>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</si>
  <si>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</si>
  <si>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</si>
  <si>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</si>
  <si>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</si>
  <si>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</si>
  <si>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</si>
  <si>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</si>
  <si>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</si>
  <si>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</si>
  <si>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</si>
  <si>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</si>
  <si>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</si>
  <si>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</si>
  <si>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</si>
  <si>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</si>
  <si>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</si>
  <si>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</si>
  <si>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</si>
  <si>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</si>
  <si>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</si>
  <si>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</si>
  <si>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</si>
  <si>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</si>
  <si>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</si>
  <si>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</si>
  <si>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</si>
  <si>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</si>
  <si>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</si>
  <si>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</si>
  <si>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</si>
  <si>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</si>
  <si>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</si>
  <si>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</si>
  <si>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</si>
  <si>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</si>
  <si>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</si>
  <si>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</si>
  <si>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</si>
  <si>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</si>
  <si>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</si>
  <si>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</si>
  <si>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</si>
  <si>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</si>
  <si>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</si>
  <si>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</si>
  <si>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</si>
  <si>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</si>
  <si>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</si>
  <si>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</si>
  <si>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</si>
  <si>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</si>
  <si>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</si>
  <si>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</si>
  <si>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</si>
  <si>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</si>
  <si>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</si>
  <si>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</si>
  <si>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</si>
  <si>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</si>
  <si>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</si>
  <si>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</si>
  <si>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</si>
  <si>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</si>
  <si>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</si>
  <si>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</si>
  <si>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</si>
  <si>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</si>
  <si>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</si>
  <si>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</si>
  <si>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</si>
  <si>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</si>
  <si>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</si>
  <si>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</si>
  <si>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</si>
  <si>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</si>
  <si>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</si>
  <si>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</si>
  <si>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</si>
  <si>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</si>
  <si>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</si>
  <si>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</si>
  <si>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</si>
  <si>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</si>
  <si>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</si>
  <si>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</si>
  <si>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</si>
  <si>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</si>
  <si>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</si>
  <si>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</si>
  <si>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</si>
  <si>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</si>
  <si>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</si>
  <si>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</si>
  <si>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</si>
  <si>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</si>
  <si>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</si>
  <si>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</si>
  <si>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</si>
  <si>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</si>
  <si>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</si>
  <si>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</si>
  <si>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</si>
  <si>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</si>
  <si>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</si>
  <si>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</si>
  <si>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</si>
  <si>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</si>
  <si>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</si>
  <si>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</si>
  <si>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</si>
  <si>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</si>
  <si>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</si>
  <si>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</si>
  <si>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</si>
  <si>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</si>
  <si>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</si>
  <si>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</si>
  <si>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</si>
  <si>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</si>
  <si>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</si>
  <si>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</si>
  <si>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</si>
  <si>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</si>
  <si>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</si>
  <si>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</si>
  <si>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</si>
  <si>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</si>
  <si>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</si>
  <si>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</si>
  <si>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</si>
  <si>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</si>
  <si>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</si>
  <si>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</si>
  <si>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</si>
  <si>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</si>
  <si>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</si>
  <si>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</si>
  <si>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</si>
  <si>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</si>
  <si>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</si>
  <si>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</si>
  <si>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</si>
  <si>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</si>
  <si>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</si>
  <si>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</si>
  <si>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</si>
  <si>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</si>
  <si>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</si>
  <si>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</si>
  <si>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</si>
  <si>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</si>
  <si>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</si>
  <si>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</si>
  <si>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</si>
  <si>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</si>
  <si>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</si>
  <si>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</si>
  <si>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</si>
  <si>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</si>
  <si>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</si>
  <si>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</si>
  <si>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</si>
  <si>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</si>
  <si>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</si>
  <si>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</si>
  <si>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</si>
  <si>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</si>
  <si>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</si>
  <si>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</si>
  <si>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</si>
  <si>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</si>
  <si>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</si>
  <si>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</si>
  <si>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</si>
  <si>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</si>
  <si>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</si>
  <si>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</si>
  <si>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</si>
  <si>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</si>
  <si>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</si>
  <si>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</si>
  <si>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</si>
  <si>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</si>
  <si>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</si>
  <si>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</si>
  <si>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</si>
  <si>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</si>
  <si>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</si>
  <si>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</si>
  <si>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</si>
  <si>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</si>
  <si>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</si>
  <si>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</si>
  <si>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</si>
  <si>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</si>
  <si>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</si>
  <si>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</si>
  <si>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</si>
  <si>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</si>
  <si>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</si>
  <si>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</si>
  <si>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</si>
  <si>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</si>
  <si>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</si>
  <si>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</si>
  <si>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</si>
  <si>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</si>
  <si>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</si>
  <si>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</si>
  <si>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</si>
  <si>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</si>
  <si>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</si>
  <si>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</si>
  <si>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</si>
  <si>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</si>
  <si>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</si>
  <si>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</si>
  <si>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</si>
  <si>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</si>
  <si>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</si>
  <si>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</si>
  <si>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</si>
  <si>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</si>
  <si>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</si>
  <si>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</si>
  <si>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</si>
  <si>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</si>
  <si>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</si>
  <si>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</si>
  <si>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</si>
  <si>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</si>
  <si>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</si>
  <si>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</si>
  <si>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</si>
  <si>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</si>
  <si>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</si>
  <si>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</si>
  <si>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</si>
  <si>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</si>
  <si>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</si>
  <si>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</si>
  <si>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</si>
  <si>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</si>
  <si>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</si>
  <si>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</si>
  <si>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</si>
  <si>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</si>
  <si>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</si>
  <si>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</si>
  <si>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</si>
  <si>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</si>
  <si>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</si>
  <si>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</si>
  <si>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</si>
  <si>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</si>
  <si>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</si>
  <si>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</si>
  <si>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</si>
  <si>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</si>
  <si>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</si>
  <si>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</si>
  <si>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</si>
  <si>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</si>
  <si>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</si>
  <si>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</si>
  <si>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</si>
  <si>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</si>
  <si>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</si>
  <si>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</si>
  <si>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</si>
  <si>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</si>
  <si>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</si>
  <si>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</si>
  <si>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</si>
  <si>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</si>
  <si>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</si>
  <si>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</si>
  <si>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</si>
  <si>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</si>
  <si>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</si>
  <si>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</si>
  <si>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</si>
  <si>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</si>
  <si>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</si>
  <si>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</si>
  <si>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</si>
  <si>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</si>
  <si>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</si>
  <si>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</si>
  <si>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</si>
  <si>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</si>
  <si>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</si>
  <si>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</si>
  <si>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</si>
  <si>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</si>
  <si>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</si>
  <si>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</si>
  <si>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</si>
  <si>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</si>
  <si>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</si>
  <si>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</si>
  <si>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</si>
  <si>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</si>
  <si>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</si>
  <si>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</si>
  <si>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</si>
  <si>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</si>
  <si>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</si>
  <si>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</si>
  <si>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</si>
  <si>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</si>
  <si>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</si>
  <si>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</si>
  <si>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</si>
  <si>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</si>
  <si>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</si>
  <si>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</si>
  <si>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</si>
  <si>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</si>
  <si>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</si>
  <si>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</si>
  <si>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</si>
  <si>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</si>
  <si>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</si>
  <si>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</si>
  <si>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</si>
  <si>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</si>
  <si>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</si>
  <si>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</si>
  <si>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</si>
  <si>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</si>
  <si>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</si>
  <si>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</si>
  <si>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</si>
  <si>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</si>
  <si>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</si>
  <si>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</si>
  <si>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</si>
  <si>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</si>
  <si>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</si>
  <si>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</si>
  <si>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</si>
  <si>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</si>
  <si>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</si>
  <si>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</si>
  <si>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</si>
  <si>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</si>
  <si>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</si>
  <si>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</si>
  <si>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</si>
  <si>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</si>
  <si>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</si>
  <si>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</si>
  <si>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</si>
  <si>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</si>
  <si>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</si>
  <si>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</si>
  <si>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</si>
  <si>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</si>
  <si>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</si>
  <si>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</si>
  <si>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</si>
  <si>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</si>
  <si>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</si>
  <si>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</si>
  <si>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</si>
  <si>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</si>
  <si>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</si>
  <si>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</si>
  <si>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</si>
  <si>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</si>
  <si>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</si>
  <si>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</si>
  <si>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</si>
  <si>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</si>
  <si>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</si>
  <si>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</si>
  <si>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</si>
  <si>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</si>
  <si>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</si>
  <si>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</si>
  <si>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</si>
  <si>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</si>
  <si>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</si>
  <si>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</si>
  <si>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</si>
  <si>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</si>
  <si>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</si>
  <si>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</si>
  <si>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</si>
  <si>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</si>
  <si>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</si>
  <si>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</si>
  <si>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</si>
  <si>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</si>
  <si>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</si>
  <si>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</si>
  <si>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</si>
  <si>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</si>
  <si>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</si>
  <si>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</si>
  <si>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</si>
  <si>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</si>
  <si>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</si>
  <si>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</si>
  <si>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</si>
  <si>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</si>
  <si>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</si>
  <si>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</si>
  <si>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</si>
  <si>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</si>
  <si>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</si>
  <si>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</si>
  <si>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</si>
  <si>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</si>
  <si>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</si>
  <si>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</si>
  <si>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</si>
  <si>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</si>
  <si>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</si>
  <si>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</si>
  <si>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</si>
  <si>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</si>
  <si>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</si>
  <si>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</si>
  <si>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</si>
  <si>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</si>
  <si>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</si>
  <si>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</si>
  <si>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</si>
  <si>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</si>
  <si>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</si>
  <si>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</si>
  <si>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</si>
  <si>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</si>
  <si>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</si>
  <si>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</si>
  <si>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</si>
  <si>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</si>
  <si>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</si>
  <si>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</si>
  <si>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</si>
  <si>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</si>
  <si>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</si>
  <si>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</si>
  <si>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</si>
  <si>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</si>
  <si>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</si>
  <si>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</si>
  <si>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</si>
  <si>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</si>
  <si>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</si>
  <si>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</si>
  <si>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</si>
  <si>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</si>
  <si>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</si>
  <si>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</si>
  <si>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</si>
  <si>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</si>
  <si>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</si>
  <si>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</si>
  <si>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</si>
  <si>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</si>
  <si>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</si>
  <si>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</si>
  <si>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</si>
  <si>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</si>
  <si>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</si>
  <si>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</si>
  <si>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</si>
  <si>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</si>
  <si>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</si>
  <si>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</si>
  <si>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</si>
  <si>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</si>
  <si>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</si>
  <si>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</si>
  <si>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</si>
  <si>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</si>
  <si>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</si>
  <si>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</si>
  <si>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</si>
  <si>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</si>
  <si>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</si>
  <si>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</si>
  <si>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</si>
  <si>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</si>
  <si>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</si>
  <si>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</si>
  <si>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</si>
  <si>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</si>
  <si>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</si>
  <si>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</si>
  <si>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</si>
  <si>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</si>
  <si>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</si>
  <si>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</si>
  <si>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</si>
  <si>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</si>
  <si>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</si>
  <si>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</si>
  <si>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</si>
  <si>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</si>
  <si>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</si>
  <si>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</si>
  <si>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</si>
  <si>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</si>
  <si>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</si>
  <si>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</si>
  <si>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</si>
  <si>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</si>
  <si>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</si>
  <si>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</si>
  <si>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</si>
  <si>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</si>
  <si>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</si>
  <si>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</si>
  <si>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</si>
  <si>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</si>
  <si>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</si>
  <si>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</si>
  <si>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</si>
  <si>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</si>
  <si>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</si>
  <si>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</si>
  <si>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</si>
  <si>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</si>
  <si>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</si>
  <si>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</si>
  <si>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</si>
  <si>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</si>
  <si>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</si>
  <si>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</si>
  <si>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</si>
  <si>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</si>
  <si>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</si>
  <si>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</si>
  <si>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</si>
  <si>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</si>
  <si>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</si>
  <si>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</si>
  <si>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</si>
  <si>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</si>
  <si>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</si>
  <si>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</si>
  <si>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</si>
  <si>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</si>
  <si>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</si>
  <si>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</si>
  <si>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</si>
  <si>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</si>
  <si>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</si>
  <si>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</si>
  <si>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</si>
  <si>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</si>
  <si>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</si>
  <si>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</si>
  <si>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</si>
  <si>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</si>
  <si>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</si>
  <si>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</si>
  <si>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</si>
  <si>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</si>
  <si>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</si>
  <si>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</si>
  <si>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</si>
  <si>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</si>
  <si>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</si>
  <si>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</si>
  <si>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</si>
  <si>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</si>
  <si>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</si>
  <si>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</si>
  <si>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</si>
  <si>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</si>
  <si>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</si>
  <si>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</si>
  <si>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</si>
  <si>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</si>
  <si>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</si>
  <si>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</si>
  <si>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</si>
  <si>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</si>
  <si>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</si>
  <si>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</si>
  <si>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</si>
  <si>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</si>
  <si>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</si>
  <si>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</si>
  <si>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</si>
  <si>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</si>
  <si>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</si>
  <si>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</si>
  <si>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</si>
  <si>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</si>
  <si>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</si>
  <si>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</si>
  <si>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</si>
  <si>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</si>
  <si>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</si>
  <si>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</si>
  <si>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</si>
  <si>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</si>
  <si>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</si>
  <si>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</si>
  <si>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</si>
  <si>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</si>
  <si>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</si>
  <si>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</si>
  <si>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</si>
  <si>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</si>
  <si>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</si>
  <si>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</si>
  <si>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</si>
  <si>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</si>
  <si>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</si>
  <si>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</si>
  <si>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</si>
  <si>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</si>
  <si>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</si>
  <si>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</si>
  <si>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</si>
  <si>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</si>
  <si>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</si>
  <si>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</si>
  <si>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</si>
  <si>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</si>
  <si>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</si>
  <si>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</si>
  <si>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</si>
  <si>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</si>
  <si>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</si>
  <si>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</si>
  <si>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</si>
  <si>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</si>
  <si>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</si>
  <si>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</si>
  <si>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</si>
  <si>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</si>
  <si>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</si>
  <si>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</si>
  <si>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</si>
  <si>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</si>
  <si>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</si>
  <si>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</si>
  <si>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</si>
  <si>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</si>
  <si>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</si>
  <si>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</si>
  <si>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</si>
  <si>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</si>
  <si>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</si>
  <si>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</si>
  <si>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</si>
  <si>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</si>
  <si>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</si>
  <si>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</si>
  <si>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</si>
  <si>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</si>
  <si>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</si>
  <si>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</si>
  <si>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</si>
  <si>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</si>
  <si>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</si>
  <si>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</si>
  <si>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</si>
  <si>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</si>
  <si>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</si>
  <si>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</si>
  <si>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</si>
  <si>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</si>
  <si>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</si>
  <si>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</si>
  <si>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</si>
  <si>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</si>
  <si>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</si>
  <si>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</si>
  <si>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</si>
  <si>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</si>
  <si>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</si>
  <si>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</si>
  <si>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</si>
  <si>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</si>
  <si>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</si>
  <si>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</si>
  <si>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</si>
  <si>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</si>
  <si>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</si>
  <si>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</si>
  <si>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</si>
  <si>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</si>
  <si>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</si>
  <si>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</si>
  <si>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</si>
  <si>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</si>
  <si>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</si>
  <si>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</si>
  <si>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</si>
  <si>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</si>
  <si>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</si>
  <si>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</si>
  <si>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</si>
  <si>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</si>
  <si>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</si>
  <si>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</si>
  <si>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</si>
  <si>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</si>
  <si>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</si>
  <si>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</si>
  <si>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</si>
  <si>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</si>
  <si>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</si>
  <si>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</si>
  <si>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</si>
  <si>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</si>
  <si>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</si>
  <si>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</si>
  <si>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</si>
  <si>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</si>
  <si>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</si>
  <si>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</si>
  <si>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</si>
  <si>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</si>
  <si>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</si>
  <si>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</si>
  <si>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</si>
  <si>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</si>
  <si>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</si>
  <si>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</si>
  <si>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</si>
  <si>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</si>
  <si>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</si>
  <si>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</si>
  <si>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</si>
  <si>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</si>
  <si>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</si>
  <si>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</si>
  <si>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</si>
  <si>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</si>
  <si>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</si>
  <si>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</si>
  <si>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</si>
  <si>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</si>
  <si>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</si>
  <si>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</si>
  <si>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</si>
  <si>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</si>
  <si>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</si>
  <si>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</si>
  <si>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</si>
  <si>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</si>
  <si>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</si>
  <si>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</si>
  <si>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</si>
  <si>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</si>
  <si>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</si>
  <si>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</si>
  <si>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</si>
  <si>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</si>
  <si>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</si>
  <si>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</si>
  <si>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</si>
  <si>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</si>
  <si>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</si>
  <si>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</si>
  <si>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</si>
  <si>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</si>
  <si>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</si>
  <si>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</si>
  <si>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</si>
  <si>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</si>
  <si>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</si>
  <si>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</si>
  <si>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</si>
  <si>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</si>
  <si>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</si>
  <si>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</si>
  <si>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</si>
  <si>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</si>
  <si>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</si>
  <si>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</si>
  <si>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</si>
  <si>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</si>
  <si>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</si>
  <si>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</si>
  <si>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</si>
  <si>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</si>
  <si>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</si>
  <si>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</si>
  <si>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</si>
  <si>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</si>
  <si>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</si>
  <si>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</si>
  <si>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</si>
  <si>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</si>
  <si>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</si>
  <si>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</si>
  <si>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</si>
  <si>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</si>
  <si>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</si>
  <si>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</si>
  <si>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</si>
  <si>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</si>
  <si>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</si>
  <si>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</si>
  <si>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</si>
  <si>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</si>
  <si>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</si>
  <si>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</si>
  <si>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</si>
  <si>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</si>
  <si>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</si>
  <si>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</si>
  <si>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</si>
  <si>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</si>
  <si>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</si>
  <si>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</si>
  <si>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</si>
  <si>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</si>
  <si>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</si>
  <si>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</si>
  <si>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</si>
  <si>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</si>
  <si>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</si>
  <si>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</si>
  <si>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</si>
  <si>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</si>
  <si>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</si>
  <si>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</si>
  <si>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</si>
  <si>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</si>
  <si>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</si>
  <si>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</si>
  <si>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</si>
  <si>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</si>
  <si>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</si>
  <si>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</si>
  <si>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</si>
  <si>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</si>
  <si>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</si>
  <si>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</si>
  <si>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</si>
  <si>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</si>
  <si>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</si>
  <si>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</si>
  <si>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</si>
  <si>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</si>
  <si>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</si>
  <si>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</si>
  <si>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</si>
  <si>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</si>
  <si>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</si>
  <si>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</si>
  <si>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</si>
  <si>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</si>
  <si>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</si>
  <si>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</si>
  <si>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</si>
  <si>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</si>
  <si>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</si>
  <si>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</si>
  <si>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</si>
  <si>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</si>
  <si>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</si>
  <si>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</si>
  <si>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</si>
  <si>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</si>
  <si>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</si>
  <si>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</si>
  <si>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</si>
  <si>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</si>
  <si>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</si>
  <si>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</si>
  <si>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</si>
  <si>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</si>
  <si>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</si>
  <si>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</si>
  <si>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</si>
  <si>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</si>
  <si>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</si>
  <si>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</si>
  <si>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</si>
  <si>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</si>
  <si>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</si>
  <si>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</si>
  <si>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</si>
  <si>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</si>
  <si>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</si>
  <si>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</si>
  <si>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</si>
  <si>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</si>
  <si>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</si>
  <si>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</si>
  <si>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</si>
  <si>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</si>
  <si>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</si>
  <si>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</si>
  <si>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</si>
  <si>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</si>
  <si>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</si>
  <si>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</si>
  <si>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</si>
  <si>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</si>
  <si>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</si>
  <si>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</si>
  <si>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</si>
  <si>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</si>
  <si>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</si>
  <si>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</si>
  <si>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</si>
  <si>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</si>
  <si>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</si>
  <si>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</si>
  <si>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</si>
  <si>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</si>
  <si>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</si>
  <si>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</si>
  <si>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</si>
  <si>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</si>
  <si>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</si>
  <si>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</si>
  <si>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</si>
  <si>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</si>
  <si>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</si>
  <si>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</si>
  <si>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</si>
  <si>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</si>
  <si>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</si>
  <si>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</si>
  <si>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</si>
  <si>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</si>
  <si>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</si>
  <si>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</si>
  <si>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</si>
  <si>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</si>
  <si>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</si>
  <si>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</si>
  <si>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</si>
  <si>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</si>
  <si>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</si>
  <si>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</si>
  <si>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</si>
  <si>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</si>
  <si>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</si>
  <si>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</si>
  <si>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</si>
  <si>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</si>
  <si>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</si>
  <si>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</si>
  <si>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</si>
  <si>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</si>
  <si>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</si>
  <si>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</si>
  <si>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</si>
  <si>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</si>
  <si>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</si>
  <si>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</si>
  <si>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</si>
  <si>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</si>
  <si>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</si>
  <si>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</si>
  <si>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</si>
  <si>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</si>
  <si>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</si>
  <si>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</si>
  <si>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</si>
  <si>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</si>
  <si>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</si>
  <si>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</si>
  <si>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</si>
  <si>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</si>
  <si>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</si>
  <si>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</si>
  <si>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</si>
  <si>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</si>
  <si>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</si>
  <si>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</si>
  <si>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</si>
  <si>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</si>
  <si>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</si>
  <si>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</si>
  <si>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</si>
  <si>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</si>
  <si>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</si>
  <si>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</si>
  <si>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</si>
  <si>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</si>
  <si>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</si>
  <si>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</si>
  <si>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</si>
  <si>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</si>
  <si>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</si>
  <si>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</si>
  <si>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</si>
  <si>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</si>
  <si>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</si>
  <si>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</si>
  <si>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</si>
  <si>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</si>
  <si>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</si>
  <si>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</si>
  <si>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</si>
  <si>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</si>
  <si>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</si>
  <si>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</si>
  <si>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</si>
  <si>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</si>
  <si>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</si>
  <si>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</si>
  <si>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</si>
  <si>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</si>
  <si>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</si>
  <si>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</si>
  <si>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</si>
  <si>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</si>
  <si>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</si>
  <si>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</si>
  <si>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</si>
  <si>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</si>
  <si>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</si>
  <si>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</si>
  <si>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</si>
  <si>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</si>
  <si>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</si>
  <si>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</si>
  <si>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</si>
  <si>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</si>
  <si>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</si>
  <si>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</si>
  <si>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</si>
  <si>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</si>
  <si>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</si>
  <si>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</si>
  <si>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</si>
  <si>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</si>
  <si>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</si>
  <si>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</si>
  <si>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</si>
  <si>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</si>
  <si>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</si>
  <si>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</si>
  <si>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</si>
  <si>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</si>
  <si>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</si>
  <si>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</si>
  <si>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</si>
  <si>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</si>
  <si>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</si>
  <si>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</si>
  <si>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</si>
  <si>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</si>
  <si>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</si>
  <si>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</si>
  <si>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</si>
  <si>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</si>
  <si>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</si>
  <si>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</si>
  <si>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</si>
  <si>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</si>
  <si>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</si>
  <si>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</si>
  <si>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</si>
  <si>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</si>
  <si>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</si>
  <si>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</si>
  <si>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</si>
  <si>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</si>
  <si>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</si>
  <si>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</si>
  <si>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</si>
  <si>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</si>
  <si>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</si>
  <si>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</si>
  <si>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</si>
  <si>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</si>
  <si>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</si>
  <si>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</si>
  <si>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</si>
  <si>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</si>
  <si>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</si>
  <si>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</si>
  <si>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</si>
  <si>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</si>
  <si>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</si>
  <si>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</si>
  <si>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</si>
  <si>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</si>
  <si>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</si>
  <si>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</si>
  <si>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</si>
  <si>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</si>
  <si>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</si>
  <si>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</si>
  <si>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</si>
  <si>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</si>
  <si>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</si>
  <si>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</si>
  <si>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</si>
  <si>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</si>
  <si>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</si>
  <si>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</si>
  <si>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</si>
  <si>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</si>
  <si>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</si>
  <si>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</si>
  <si>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</si>
  <si>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</si>
  <si>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</si>
  <si>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</si>
  <si>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</si>
  <si>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</si>
  <si>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</si>
  <si>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</si>
  <si>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</si>
  <si>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</si>
  <si>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</si>
  <si>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</si>
  <si>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</si>
  <si>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</si>
  <si>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</si>
  <si>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</si>
  <si>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</si>
  <si>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</si>
  <si>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</si>
  <si>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</si>
  <si>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</si>
  <si>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</si>
  <si>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</si>
  <si>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</si>
  <si>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</si>
  <si>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</si>
  <si>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</si>
  <si>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</si>
  <si>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</si>
  <si>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</si>
  <si>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</si>
  <si>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</si>
  <si>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</si>
  <si>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</si>
  <si>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</si>
  <si>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</si>
  <si>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</si>
  <si>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</si>
  <si>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</si>
  <si>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</si>
  <si>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</si>
  <si>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</si>
  <si>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</si>
  <si>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</si>
  <si>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</si>
  <si>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</si>
  <si>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</si>
  <si>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</si>
  <si>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</si>
  <si>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</si>
  <si>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</si>
  <si>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</si>
  <si>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</si>
  <si>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</si>
  <si>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</si>
  <si>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</si>
  <si>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</si>
  <si>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</si>
  <si>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</si>
  <si>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</si>
  <si>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</si>
  <si>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</si>
  <si>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</si>
  <si>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</si>
  <si>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</si>
  <si>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</si>
  <si>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</si>
  <si>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</si>
  <si>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</si>
  <si>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</si>
  <si>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</si>
  <si>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</si>
  <si>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</si>
  <si>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</si>
  <si>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</si>
  <si>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</si>
  <si>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</si>
  <si>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</si>
  <si>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</si>
  <si>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</si>
  <si>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</si>
  <si>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</si>
  <si>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</si>
  <si>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</si>
  <si>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</si>
  <si>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</si>
  <si>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</si>
  <si>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</si>
  <si>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</si>
  <si>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</si>
  <si>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</si>
  <si>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</si>
  <si>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</si>
  <si>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</si>
  <si>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</si>
  <si>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</si>
  <si>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</si>
  <si>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</si>
  <si>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</si>
  <si>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</si>
  <si>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</si>
  <si>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</si>
  <si>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</si>
  <si>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</si>
  <si>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</si>
  <si>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</si>
  <si>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</si>
  <si>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</si>
  <si>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</si>
  <si>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</si>
  <si>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</si>
  <si>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</si>
  <si>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</si>
  <si>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</si>
  <si>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</si>
  <si>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</si>
  <si>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</si>
  <si>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</si>
  <si>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</si>
  <si>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</si>
  <si>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</si>
  <si>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</si>
  <si>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</si>
  <si>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</si>
  <si>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</si>
  <si>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</si>
  <si>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</si>
  <si>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</si>
  <si>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</si>
  <si>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</si>
  <si>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</si>
  <si>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</si>
  <si>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</si>
  <si>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</si>
  <si>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</si>
  <si>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</si>
  <si>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</si>
  <si>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</si>
  <si>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</si>
  <si>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</si>
  <si>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</si>
  <si>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</si>
  <si>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</si>
  <si>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</si>
  <si>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</si>
  <si>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</si>
  <si>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</si>
  <si>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</si>
  <si>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</si>
  <si>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</si>
  <si>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</si>
  <si>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</si>
  <si>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</si>
  <si>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</si>
  <si>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</si>
  <si>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</si>
  <si>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</si>
  <si>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</si>
  <si>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</si>
  <si>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</si>
  <si>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</si>
  <si>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</si>
  <si>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</si>
  <si>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</si>
  <si>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</si>
  <si>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</si>
  <si>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</si>
  <si>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</si>
  <si>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</si>
  <si>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</si>
  <si>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</si>
  <si>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</si>
  <si>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</si>
  <si>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</si>
  <si>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</si>
  <si>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</si>
  <si>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</si>
  <si>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</si>
  <si>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</si>
  <si>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</si>
  <si>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</si>
  <si>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</si>
  <si>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</si>
  <si>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</si>
  <si>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</si>
  <si>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</si>
  <si>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</si>
  <si>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</si>
  <si>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</si>
  <si>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</si>
  <si>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</si>
  <si>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</si>
  <si>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</si>
  <si>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</si>
  <si>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</si>
  <si>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</si>
  <si>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</si>
  <si>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</si>
  <si>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</si>
  <si>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</si>
  <si>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</si>
  <si>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</si>
  <si>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</si>
  <si>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</si>
  <si>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</si>
  <si>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</si>
  <si>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</si>
  <si>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</si>
  <si>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</si>
  <si>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</si>
  <si>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</si>
  <si>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</si>
  <si>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</si>
  <si>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</si>
  <si>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</si>
  <si>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</si>
  <si>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</si>
  <si>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</si>
  <si>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</si>
  <si>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</si>
  <si>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</si>
  <si>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</si>
  <si>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</si>
  <si>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</si>
  <si>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</si>
  <si>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</si>
  <si>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</si>
  <si>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</si>
  <si>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</si>
  <si>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</si>
  <si>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</si>
  <si>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</si>
  <si>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</si>
  <si>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</si>
  <si>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</si>
  <si>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</si>
  <si>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</si>
  <si>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</si>
  <si>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</si>
  <si>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</si>
  <si>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</si>
  <si>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</si>
  <si>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</si>
  <si>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</si>
  <si>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</si>
  <si>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</si>
  <si>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</si>
  <si>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</si>
  <si>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</si>
  <si>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</si>
  <si>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</si>
  <si>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</si>
  <si>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</si>
  <si>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</si>
  <si>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</si>
  <si>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</si>
  <si>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</si>
  <si>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</si>
  <si>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</si>
  <si>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</si>
  <si>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</si>
  <si>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</si>
  <si>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</si>
  <si>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</si>
  <si>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</si>
  <si>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</si>
  <si>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</si>
  <si>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</si>
  <si>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</si>
  <si>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</si>
  <si>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</si>
  <si>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</si>
  <si>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</si>
  <si>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</si>
  <si>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</si>
  <si>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</si>
  <si>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</si>
  <si>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</si>
  <si>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</si>
  <si>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</si>
  <si>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</si>
  <si>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</si>
  <si>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</si>
  <si>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</si>
  <si>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</si>
  <si>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</si>
  <si>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</si>
  <si>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</si>
  <si>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</si>
  <si>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</si>
  <si>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</si>
  <si>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</si>
  <si>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</si>
  <si>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</si>
  <si>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</si>
  <si>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</si>
  <si>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</si>
  <si>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</si>
  <si>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</si>
  <si>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</si>
  <si>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</si>
  <si>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</si>
  <si>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</si>
  <si>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</si>
  <si>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</si>
  <si>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</si>
  <si>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</si>
  <si>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</si>
  <si>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</si>
  <si>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</si>
  <si>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</si>
  <si>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</si>
  <si>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</si>
  <si>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</si>
  <si>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</si>
  <si>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</si>
  <si>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</si>
  <si>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</si>
  <si>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</si>
  <si>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</si>
  <si>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</si>
  <si>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</si>
  <si>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</si>
  <si>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</si>
  <si>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</si>
  <si>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</si>
  <si>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</si>
  <si>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</si>
  <si>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</si>
  <si>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</si>
  <si>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</si>
  <si>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</si>
  <si>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</si>
  <si>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</si>
  <si>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</si>
  <si>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</si>
  <si>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</si>
  <si>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</si>
  <si>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</si>
  <si>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</si>
  <si>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</si>
  <si>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</si>
  <si>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</si>
  <si>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</si>
  <si>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</si>
  <si>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</si>
  <si>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</si>
  <si>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</si>
  <si>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</si>
  <si>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</si>
  <si>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</si>
  <si>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</si>
  <si>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</si>
  <si>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</si>
  <si>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</si>
  <si>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</si>
  <si>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</si>
  <si>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</si>
  <si>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</si>
  <si>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</si>
  <si>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</si>
  <si>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</si>
  <si>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</si>
  <si>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</si>
  <si>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</si>
  <si>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</si>
  <si>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</si>
  <si>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</si>
  <si>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</si>
  <si>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</si>
  <si>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</si>
  <si>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</si>
  <si>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</si>
  <si>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</si>
  <si>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</si>
  <si>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</si>
  <si>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</si>
  <si>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</si>
  <si>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</si>
  <si>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</si>
  <si>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</si>
  <si>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</si>
  <si>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</si>
  <si>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</si>
  <si>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</si>
  <si>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</si>
  <si>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</si>
  <si>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</si>
  <si>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</si>
  <si>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</si>
  <si>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</si>
  <si>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</si>
  <si>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</si>
  <si>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</si>
  <si>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</si>
  <si>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</si>
  <si>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</si>
  <si>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</si>
  <si>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</si>
  <si>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</si>
  <si>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</si>
  <si>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</si>
  <si>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</si>
  <si>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</si>
  <si>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</si>
  <si>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</si>
  <si>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</si>
  <si>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</si>
  <si>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</si>
  <si>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</si>
  <si>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</si>
  <si>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</si>
  <si>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</si>
  <si>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</si>
  <si>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</si>
  <si>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</si>
  <si>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</si>
  <si>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</si>
  <si>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</si>
  <si>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</si>
  <si>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</si>
  <si>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</si>
  <si>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</si>
  <si>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</si>
  <si>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</si>
  <si>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</si>
  <si>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</si>
  <si>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</si>
  <si>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</si>
  <si>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</si>
  <si>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</si>
  <si>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</si>
  <si>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</si>
  <si>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</si>
  <si>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</si>
  <si>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</si>
  <si>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</si>
  <si>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</si>
  <si>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</si>
  <si>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</si>
  <si>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</si>
  <si>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</si>
  <si>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</si>
  <si>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</si>
  <si>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</si>
  <si>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</si>
  <si>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</si>
  <si>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</si>
  <si>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</si>
  <si>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</si>
  <si>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</si>
  <si>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</si>
  <si>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</si>
  <si>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</si>
  <si>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</si>
  <si>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</si>
  <si>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</si>
  <si>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</si>
  <si>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</si>
  <si>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</si>
  <si>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</si>
  <si>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</si>
  <si>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</si>
  <si>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</si>
  <si>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</si>
  <si>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</si>
  <si>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</si>
  <si>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</si>
  <si>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</si>
  <si>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</si>
  <si>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</si>
  <si>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</si>
  <si>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</si>
  <si>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</si>
  <si>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</si>
  <si>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</si>
  <si>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</si>
  <si>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</si>
  <si>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</si>
  <si>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</si>
  <si>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</si>
  <si>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</si>
  <si>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</si>
  <si>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</si>
  <si>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</si>
  <si>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</si>
  <si>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</si>
  <si>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</si>
  <si>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</si>
  <si>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</si>
  <si>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</si>
  <si>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</si>
  <si>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</si>
  <si>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</si>
  <si>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</si>
  <si>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</si>
  <si>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</si>
  <si>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</si>
  <si>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</si>
  <si>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</si>
  <si>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</si>
  <si>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</si>
  <si>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</si>
  <si>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</si>
  <si>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</si>
  <si>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</si>
  <si>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</si>
  <si>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</si>
  <si>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</si>
  <si>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</si>
  <si>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</si>
  <si>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</si>
  <si>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</si>
  <si>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</si>
  <si>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</si>
  <si>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</si>
  <si>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</si>
  <si>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</si>
  <si>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</si>
  <si>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</si>
  <si>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</si>
  <si>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</si>
  <si>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</si>
  <si>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</si>
  <si>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</si>
  <si>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</si>
  <si>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</si>
  <si>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</si>
  <si>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</si>
  <si>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</si>
  <si>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</si>
  <si>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</si>
  <si>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</si>
  <si>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</si>
  <si>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</si>
  <si>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</si>
  <si>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</si>
  <si>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</si>
  <si>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</si>
  <si>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</si>
  <si>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</si>
  <si>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</si>
  <si>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</si>
  <si>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</si>
  <si>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</si>
  <si>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</si>
  <si>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</si>
  <si>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</si>
  <si>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</si>
  <si>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</si>
  <si>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</si>
  <si>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</si>
  <si>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</si>
  <si>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</si>
  <si>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</si>
  <si>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</si>
  <si>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</si>
  <si>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</si>
  <si>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</si>
  <si>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</si>
  <si>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</si>
  <si>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</si>
  <si>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</si>
  <si>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</si>
  <si>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</si>
  <si>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</si>
  <si>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</si>
  <si>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</si>
  <si>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</si>
  <si>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</si>
  <si>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</si>
  <si>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</si>
  <si>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</si>
  <si>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</si>
  <si>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</si>
  <si>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</si>
  <si>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</si>
  <si>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</si>
  <si>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</si>
  <si>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</si>
  <si>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</si>
  <si>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</si>
  <si>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</si>
  <si>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</si>
  <si>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</si>
  <si>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</si>
  <si>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</si>
  <si>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</si>
  <si>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</si>
  <si>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</si>
  <si>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</si>
  <si>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</si>
  <si>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</si>
  <si>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</si>
  <si>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</si>
  <si>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</si>
  <si>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</si>
  <si>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</si>
  <si>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</si>
  <si>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</si>
  <si>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</si>
  <si>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</si>
  <si>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</si>
  <si>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</si>
  <si>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</si>
  <si>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</si>
  <si>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</si>
  <si>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</si>
  <si>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</si>
  <si>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</si>
  <si>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</si>
  <si>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</si>
  <si>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</si>
  <si>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</si>
  <si>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</si>
  <si>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</si>
  <si>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</si>
  <si>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</si>
  <si>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</si>
  <si>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</si>
  <si>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</si>
  <si>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</si>
  <si>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</si>
  <si>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</si>
  <si>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</si>
  <si>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</si>
  <si>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</si>
  <si>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</si>
  <si>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</si>
  <si>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</si>
  <si>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</si>
  <si>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</si>
  <si>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</si>
  <si>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</si>
  <si>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</si>
  <si>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</si>
  <si>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</si>
  <si>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</si>
  <si>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</si>
  <si>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</si>
  <si>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</si>
  <si>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</si>
  <si>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</si>
  <si>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</si>
  <si>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</si>
  <si>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</si>
  <si>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</si>
  <si>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</si>
  <si>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</si>
  <si>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</si>
  <si>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</si>
  <si>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</si>
  <si>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</si>
  <si>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</si>
  <si>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</si>
  <si>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</si>
  <si>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</si>
  <si>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</si>
  <si>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</si>
  <si>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</si>
  <si>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</si>
  <si>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</si>
  <si>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</si>
  <si>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</si>
  <si>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</si>
  <si>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</si>
  <si>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</si>
  <si>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</si>
  <si>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</si>
  <si>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</si>
  <si>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</si>
  <si>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</si>
  <si>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</si>
  <si>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</si>
  <si>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</si>
  <si>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</si>
  <si>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</si>
  <si>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</si>
  <si>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</si>
  <si>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</si>
  <si>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</si>
  <si>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</si>
  <si>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</si>
  <si>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</si>
  <si>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</si>
  <si>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</si>
  <si>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</si>
  <si>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</si>
  <si>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</si>
  <si>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</si>
  <si>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</si>
  <si>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</si>
  <si>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</si>
  <si>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</si>
  <si>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</si>
  <si>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</si>
  <si>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</si>
  <si>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</si>
  <si>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</si>
  <si>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</si>
  <si>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</si>
  <si>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</si>
  <si>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</si>
  <si>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</si>
  <si>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</si>
  <si>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</si>
  <si>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</si>
  <si>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</si>
  <si>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</si>
  <si>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</si>
  <si>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</si>
  <si>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</si>
  <si>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</si>
  <si>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</si>
  <si>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</si>
  <si>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</si>
  <si>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</si>
  <si>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</si>
  <si>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</si>
  <si>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</si>
  <si>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</si>
  <si>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</si>
  <si>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</si>
  <si>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</si>
  <si>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</si>
  <si>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</si>
  <si>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</si>
  <si>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</si>
  <si>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</si>
  <si>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</si>
  <si>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</si>
  <si>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</si>
  <si>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</si>
  <si>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</si>
  <si>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</si>
  <si>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</si>
  <si>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</si>
  <si>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</si>
  <si>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</si>
  <si>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</si>
  <si>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</si>
  <si>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</si>
  <si>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</si>
  <si>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</si>
  <si>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</si>
  <si>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</si>
  <si>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</si>
  <si>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</si>
  <si>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</si>
  <si>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</si>
  <si>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</si>
  <si>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</si>
  <si>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</si>
  <si>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</si>
  <si>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</si>
  <si>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</si>
  <si>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</si>
  <si>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</si>
  <si>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</si>
  <si>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</si>
  <si>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</si>
  <si>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</si>
  <si>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</si>
  <si>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</si>
  <si>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</si>
  <si>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</si>
  <si>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</si>
  <si>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</si>
  <si>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</si>
  <si>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</si>
  <si>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</si>
  <si>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</si>
  <si>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</si>
  <si>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</si>
  <si>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</si>
  <si>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</si>
  <si>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</si>
  <si>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</si>
  <si>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</si>
  <si>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</si>
  <si>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</si>
  <si>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</si>
  <si>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</si>
  <si>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</si>
  <si>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</si>
  <si>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</si>
  <si>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</si>
  <si>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</si>
  <si>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</si>
  <si>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</si>
  <si>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</si>
  <si>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</si>
  <si>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</si>
  <si>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</si>
  <si>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</si>
  <si>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</si>
  <si>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</si>
  <si>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</si>
  <si>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</si>
  <si>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</si>
  <si>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</si>
  <si>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</si>
  <si>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</si>
  <si>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</si>
  <si>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</si>
  <si>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</si>
  <si>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</si>
  <si>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</si>
  <si>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</si>
  <si>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</si>
  <si>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</si>
  <si>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</si>
  <si>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</si>
  <si>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</si>
  <si>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</si>
  <si>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</si>
  <si>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</si>
  <si>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</si>
  <si>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</si>
  <si>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</si>
  <si>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</si>
  <si>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</si>
  <si>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</si>
  <si>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</si>
  <si>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</si>
  <si>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</si>
  <si>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</si>
  <si>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</si>
  <si>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</si>
  <si>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</si>
  <si>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</si>
  <si>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</si>
  <si>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</si>
  <si>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</si>
  <si>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</si>
  <si>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</si>
  <si>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</si>
  <si>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</si>
  <si>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</si>
  <si>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</si>
  <si>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</si>
  <si>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</si>
  <si>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</si>
  <si>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</si>
  <si>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</si>
  <si>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</si>
  <si>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</si>
  <si>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</si>
  <si>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</si>
  <si>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</si>
  <si>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</si>
  <si>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</si>
  <si>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</si>
  <si>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</si>
  <si>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</si>
  <si>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</si>
  <si>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</si>
  <si>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</si>
  <si>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</si>
  <si>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</si>
  <si>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</si>
  <si>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</si>
  <si>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</si>
  <si>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</si>
  <si>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</si>
  <si>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</si>
  <si>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</si>
  <si>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</si>
  <si>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</si>
  <si>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</si>
  <si>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</si>
  <si>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</si>
  <si>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</si>
  <si>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</si>
  <si>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</si>
  <si>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</si>
  <si>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</si>
  <si>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</si>
  <si>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</si>
  <si>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</si>
  <si>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</si>
  <si>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</si>
  <si>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</si>
  <si>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</si>
  <si>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</si>
  <si>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</si>
  <si>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</si>
  <si>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</si>
  <si>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</si>
  <si>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</si>
  <si>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</si>
  <si>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</si>
  <si>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</si>
  <si>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</si>
  <si>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</si>
  <si>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</si>
  <si>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</si>
  <si>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</si>
  <si>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</si>
  <si>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</si>
  <si>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</si>
  <si>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</si>
  <si>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</si>
  <si>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</si>
  <si>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</si>
  <si>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</si>
  <si>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</si>
  <si>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</si>
  <si>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</si>
  <si>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</si>
  <si>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</si>
  <si>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</si>
  <si>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</si>
  <si>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</si>
  <si>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</si>
  <si>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</si>
  <si>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</si>
  <si>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</si>
  <si>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</si>
  <si>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</si>
  <si>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</si>
  <si>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</si>
  <si>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</si>
  <si>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</si>
  <si>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</si>
  <si>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</si>
  <si>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</si>
  <si>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</si>
  <si>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</si>
  <si>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</si>
  <si>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</si>
  <si>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</si>
  <si>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</si>
  <si>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</si>
  <si>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</si>
  <si>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</si>
  <si>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</si>
  <si>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</si>
  <si>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</si>
  <si>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</si>
  <si>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</si>
  <si>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</si>
  <si>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</si>
  <si>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</si>
  <si>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</si>
  <si>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</si>
  <si>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</si>
  <si>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</si>
  <si>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</si>
  <si>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</si>
  <si>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</si>
  <si>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</si>
  <si>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</si>
  <si>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</si>
  <si>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</si>
  <si>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</si>
  <si>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</si>
  <si>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</si>
  <si>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</si>
  <si>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</si>
  <si>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</si>
  <si>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</si>
  <si>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</si>
  <si>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</si>
  <si>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</si>
  <si>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</si>
  <si>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</si>
  <si>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</si>
  <si>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</si>
  <si>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</si>
  <si>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</si>
  <si>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</si>
  <si>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</si>
  <si>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</si>
  <si>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</si>
  <si>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</si>
  <si>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</si>
  <si>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</si>
  <si>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</si>
  <si>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</si>
  <si>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</si>
  <si>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</si>
  <si>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</si>
  <si>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</si>
  <si>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</si>
  <si>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</si>
  <si>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</si>
  <si>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</si>
  <si>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</si>
  <si>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</si>
  <si>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</si>
  <si>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</si>
  <si>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</si>
  <si>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</si>
  <si>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</si>
  <si>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</si>
  <si>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</si>
  <si>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</si>
  <si>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</si>
  <si>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</si>
  <si>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</si>
  <si>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</si>
  <si>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</si>
  <si>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</si>
  <si>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</si>
  <si>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</si>
  <si>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</si>
  <si>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</si>
  <si>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</si>
  <si>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</si>
  <si>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</si>
  <si>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</si>
  <si>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</si>
  <si>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</si>
  <si>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</si>
  <si>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</si>
  <si>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</si>
  <si>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</si>
  <si>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</si>
  <si>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</si>
  <si>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</si>
  <si>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</si>
  <si>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</si>
  <si>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</si>
  <si>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</si>
  <si>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</si>
  <si>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</si>
  <si>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</si>
  <si>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</si>
  <si>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</si>
  <si>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</si>
  <si>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</si>
  <si>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</si>
  <si>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</si>
  <si>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</si>
  <si>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</si>
  <si>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</si>
  <si>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</si>
  <si>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</si>
  <si>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</si>
  <si>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</si>
  <si>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</si>
  <si>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</si>
  <si>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</si>
  <si>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</si>
  <si>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</si>
  <si>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</si>
  <si>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</si>
  <si>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</si>
  <si>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</si>
  <si>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</si>
  <si>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</si>
  <si>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</si>
  <si>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</si>
  <si>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</si>
  <si>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</si>
  <si>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</si>
  <si>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</si>
  <si>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</si>
  <si>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</si>
  <si>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</si>
  <si>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</si>
  <si>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</si>
  <si>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</si>
  <si>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</si>
  <si>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</si>
  <si>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</si>
  <si>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</si>
  <si>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</si>
  <si>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</si>
  <si>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</si>
  <si>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</si>
  <si>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</si>
  <si>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</si>
  <si>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</si>
  <si>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</si>
  <si>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</si>
  <si>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</si>
  <si>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</si>
  <si>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</si>
  <si>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</si>
  <si>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</si>
  <si>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</si>
  <si>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</si>
  <si>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</si>
  <si>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</si>
  <si>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</si>
  <si>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</si>
  <si>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</si>
  <si>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</si>
  <si>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</si>
  <si>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</si>
  <si>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</si>
  <si>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</si>
  <si>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</si>
  <si>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</si>
  <si>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</si>
  <si>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</si>
  <si>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</si>
  <si>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</si>
  <si>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</si>
  <si>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</si>
  <si>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</si>
  <si>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</si>
  <si>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</si>
  <si>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</si>
  <si>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</si>
  <si>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</si>
  <si>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</si>
  <si>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</si>
  <si>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</si>
  <si>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</si>
  <si>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</si>
  <si>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</si>
  <si>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</si>
  <si>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</si>
  <si>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</si>
  <si>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</si>
  <si>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</si>
  <si>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</si>
  <si>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</si>
  <si>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</si>
  <si>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</si>
  <si>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</si>
  <si>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</si>
  <si>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</si>
  <si>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</si>
  <si>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</si>
  <si>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</si>
  <si>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</si>
  <si>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</si>
  <si>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</si>
  <si>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</si>
  <si>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</si>
  <si>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</si>
  <si>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</si>
  <si>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</si>
  <si>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</si>
  <si>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</si>
  <si>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</si>
  <si>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</si>
  <si>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</si>
  <si>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</si>
  <si>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</si>
  <si>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</si>
  <si>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</si>
  <si>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</si>
  <si>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</si>
  <si>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</si>
  <si>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</si>
  <si>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</si>
  <si>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</si>
  <si>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</si>
  <si>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</si>
  <si>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</si>
  <si>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</si>
  <si>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</si>
  <si>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</si>
  <si>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</si>
  <si>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</si>
  <si>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</si>
  <si>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</si>
  <si>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</si>
  <si>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</si>
  <si>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</si>
  <si>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</si>
  <si>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</si>
  <si>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</si>
  <si>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</si>
  <si>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</si>
  <si>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</si>
  <si>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</si>
  <si>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</si>
  <si>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</si>
  <si>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</si>
  <si>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</si>
  <si>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</si>
  <si>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</si>
  <si>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</si>
  <si>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</si>
  <si>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</si>
  <si>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</si>
  <si>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</si>
  <si>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</si>
  <si>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</si>
  <si>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</si>
  <si>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</si>
  <si>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</si>
  <si>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</si>
  <si>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</si>
  <si>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</si>
  <si>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</si>
  <si>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</si>
  <si>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</si>
  <si>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</si>
  <si>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</si>
  <si>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</si>
  <si>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</si>
  <si>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</si>
  <si>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</si>
  <si>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</si>
  <si>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</si>
  <si>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</si>
  <si>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</si>
  <si>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</si>
  <si>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</si>
  <si>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</si>
  <si>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</si>
  <si>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</si>
  <si>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</si>
  <si>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</si>
  <si>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</si>
  <si>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</si>
  <si>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</si>
  <si>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</si>
  <si>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</si>
  <si>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</si>
  <si>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</si>
  <si>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</si>
  <si>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</si>
  <si>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</si>
  <si>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</si>
  <si>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</si>
  <si>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</si>
  <si>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</si>
  <si>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</si>
  <si>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</si>
  <si>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</si>
  <si>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</si>
  <si>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</si>
  <si>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</si>
  <si>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</si>
  <si>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</si>
  <si>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</si>
  <si>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</si>
  <si>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</si>
  <si>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</si>
  <si>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</si>
  <si>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</si>
  <si>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</si>
  <si>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</si>
  <si>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</si>
  <si>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</si>
  <si>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</si>
  <si>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</si>
  <si>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</si>
  <si>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</si>
  <si>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</si>
  <si>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</si>
  <si>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</si>
  <si>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</si>
  <si>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</si>
  <si>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</si>
  <si>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</si>
  <si>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</si>
  <si>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</si>
  <si>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</si>
  <si>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</si>
  <si>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</si>
  <si>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</si>
  <si>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</si>
  <si>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</si>
  <si>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</si>
  <si>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</si>
  <si>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</si>
  <si>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</si>
  <si>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</si>
  <si>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</si>
  <si>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</si>
  <si>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</si>
  <si>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</si>
  <si>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</si>
  <si>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</si>
  <si>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</si>
  <si>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</si>
  <si>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</si>
  <si>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</si>
  <si>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</si>
  <si>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</si>
  <si>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</si>
  <si>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</si>
  <si>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</si>
  <si>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</si>
  <si>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</si>
  <si>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</si>
  <si>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</si>
  <si>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</si>
  <si>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</si>
  <si>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</si>
  <si>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</si>
  <si>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</si>
  <si>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</si>
  <si>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</si>
  <si>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</si>
  <si>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</si>
  <si>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</si>
  <si>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</si>
  <si>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</si>
  <si>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</si>
  <si>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</si>
  <si>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</si>
  <si>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</si>
  <si>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</si>
  <si>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</si>
  <si>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</si>
  <si>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</si>
  <si>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</si>
  <si>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</si>
  <si>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</si>
  <si>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</si>
  <si>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</si>
  <si>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</si>
  <si>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</si>
  <si>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</si>
  <si>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</si>
  <si>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</si>
  <si>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</si>
  <si>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</si>
  <si>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</si>
  <si>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</si>
  <si>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</si>
  <si>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</si>
  <si>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</si>
  <si>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</si>
  <si>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</si>
  <si>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</si>
  <si>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</si>
  <si>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</si>
  <si>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</si>
  <si>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</si>
  <si>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</si>
  <si>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</si>
  <si>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</si>
  <si>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</si>
  <si>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</si>
  <si>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</si>
  <si>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</si>
  <si>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</si>
  <si>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</si>
  <si>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</si>
  <si>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</si>
  <si>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</si>
  <si>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</si>
  <si>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</si>
  <si>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</si>
  <si>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</si>
  <si>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</si>
  <si>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</si>
  <si>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</si>
  <si>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</si>
  <si>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</si>
  <si>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</si>
  <si>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</si>
  <si>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</si>
  <si>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</si>
  <si>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</si>
  <si>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</si>
  <si>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</si>
  <si>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</si>
  <si>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</si>
  <si>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</si>
  <si>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</si>
  <si>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</si>
  <si>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</si>
  <si>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</si>
  <si>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</si>
  <si>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</si>
  <si>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</si>
  <si>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</si>
  <si>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</si>
  <si>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</si>
  <si>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</si>
  <si>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</si>
  <si>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</si>
  <si>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</si>
  <si>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</si>
  <si>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</si>
  <si>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</si>
  <si>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</si>
  <si>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</si>
  <si>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</si>
  <si>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</si>
  <si>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</si>
  <si>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</si>
  <si>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</si>
  <si>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</si>
  <si>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</si>
  <si>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</si>
  <si>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</si>
  <si>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</si>
  <si>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</si>
  <si>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</si>
  <si>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</si>
  <si>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</si>
  <si>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</si>
  <si>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</si>
  <si>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</si>
  <si>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</si>
  <si>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</si>
  <si>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</si>
  <si>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</si>
  <si>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</si>
  <si>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</si>
  <si>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</si>
  <si>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</si>
  <si>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</si>
  <si>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</si>
  <si>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</si>
  <si>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</si>
  <si>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</si>
  <si>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</si>
  <si>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</si>
  <si>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</si>
  <si>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</si>
  <si>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</si>
  <si>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</si>
  <si>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</si>
  <si>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</si>
  <si>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</si>
  <si>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</si>
  <si>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</si>
  <si>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</si>
  <si>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</si>
  <si>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</si>
  <si>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</si>
  <si>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</si>
  <si>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</si>
  <si>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</si>
  <si>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</si>
  <si>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</si>
  <si>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</si>
  <si>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</si>
  <si>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</si>
  <si>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</si>
  <si>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</si>
  <si>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</si>
  <si>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</si>
  <si>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</si>
  <si>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</si>
  <si>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</si>
  <si>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</si>
  <si>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</si>
  <si>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</si>
  <si>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</si>
  <si>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</si>
  <si>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</si>
  <si>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</si>
  <si>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</si>
  <si>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</si>
  <si>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</si>
  <si>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</si>
  <si>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</si>
  <si>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</si>
  <si>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</si>
  <si>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</si>
  <si>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</si>
  <si>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</si>
  <si>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</si>
  <si>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</si>
  <si>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</si>
  <si>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</si>
  <si>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</si>
  <si>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</si>
  <si>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</si>
  <si>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</si>
  <si>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</si>
  <si>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</si>
  <si>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</si>
  <si>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</si>
  <si>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</si>
  <si>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</si>
  <si>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</si>
  <si>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</si>
  <si>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</si>
  <si>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</si>
  <si>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</si>
  <si>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</si>
  <si>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</si>
  <si>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</si>
  <si>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</si>
  <si>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</si>
  <si>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</si>
  <si>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</si>
  <si>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</si>
  <si>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</si>
  <si>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</si>
  <si>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</si>
  <si>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</si>
  <si>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</si>
  <si>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</si>
  <si>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</si>
  <si>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</si>
  <si>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</si>
  <si>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</si>
  <si>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</si>
  <si>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</si>
  <si>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</si>
  <si>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</si>
  <si>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</si>
  <si>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</si>
  <si>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</si>
  <si>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</si>
  <si>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</si>
  <si>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</si>
  <si>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</si>
  <si>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</si>
  <si>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</si>
  <si>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</si>
  <si>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</si>
  <si>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</si>
  <si>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</si>
  <si>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</si>
  <si>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</si>
  <si>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</si>
  <si>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</si>
  <si>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</si>
  <si>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</si>
  <si>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</si>
  <si>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</si>
  <si>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</si>
  <si>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</si>
  <si>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</si>
  <si>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</si>
  <si>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</si>
  <si>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</si>
  <si>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</si>
  <si>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</si>
  <si>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</si>
  <si>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</si>
  <si>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</si>
  <si>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</si>
  <si>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</si>
  <si>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</si>
  <si>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</si>
  <si>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</si>
  <si>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</si>
  <si>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</si>
  <si>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</si>
  <si>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</si>
  <si>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</si>
  <si>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</si>
  <si>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</si>
  <si>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</si>
  <si>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</si>
  <si>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</si>
  <si>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</si>
  <si>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</si>
  <si>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</si>
  <si>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</si>
  <si>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</si>
  <si>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</si>
  <si>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</si>
  <si>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</si>
  <si>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</si>
  <si>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</si>
  <si>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</si>
  <si>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</si>
  <si>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</si>
  <si>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</si>
  <si>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</si>
  <si>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</si>
  <si>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</si>
  <si>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</si>
  <si>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</si>
  <si>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</si>
  <si>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</si>
  <si>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</si>
  <si>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</si>
  <si>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</si>
  <si>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</si>
  <si>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</si>
  <si>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</si>
  <si>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</si>
  <si>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</si>
  <si>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</si>
  <si>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</si>
  <si>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</si>
  <si>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</si>
  <si>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</si>
  <si>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</si>
  <si>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</si>
  <si>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</si>
  <si>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</si>
  <si>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</si>
  <si>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</si>
  <si>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</si>
  <si>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</si>
  <si>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</si>
  <si>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</si>
  <si>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</si>
  <si>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</si>
  <si>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</si>
  <si>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</si>
  <si>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</si>
  <si>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</si>
  <si>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</si>
  <si>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</si>
  <si>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</si>
  <si>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</si>
  <si>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</si>
  <si>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</si>
  <si>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</si>
  <si>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</si>
  <si>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</si>
  <si>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</si>
  <si>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</si>
  <si>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</si>
  <si>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</si>
  <si>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</si>
  <si>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</si>
  <si>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</si>
  <si>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</si>
  <si>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</si>
  <si>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</si>
  <si>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</si>
  <si>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</si>
  <si>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</si>
  <si>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</si>
  <si>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</si>
  <si>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</si>
  <si>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</si>
  <si>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</si>
  <si>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</si>
  <si>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</si>
  <si>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</si>
  <si>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</si>
  <si>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</si>
  <si>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</si>
  <si>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</si>
  <si>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</si>
  <si>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</si>
  <si>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</si>
  <si>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</si>
  <si>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</si>
  <si>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</si>
  <si>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</si>
  <si>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</si>
  <si>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</si>
  <si>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</si>
  <si>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</si>
  <si>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</si>
  <si>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</si>
  <si>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</si>
  <si>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</si>
  <si>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</si>
  <si>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</si>
  <si>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</si>
  <si>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</si>
  <si>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</si>
  <si>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</si>
  <si>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</si>
  <si>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</si>
  <si>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</si>
  <si>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</si>
  <si>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</si>
  <si>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</si>
  <si>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</si>
  <si>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</si>
  <si>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</si>
  <si>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</si>
  <si>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</si>
  <si>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</si>
  <si>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</si>
  <si>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</si>
  <si>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</si>
  <si>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</si>
  <si>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</si>
  <si>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</si>
  <si>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</si>
  <si>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</si>
  <si>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</si>
  <si>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</si>
  <si>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</si>
  <si>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</si>
  <si>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</si>
  <si>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</si>
  <si>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</si>
  <si>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</si>
  <si>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</si>
  <si>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</si>
  <si>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</si>
  <si>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</si>
  <si>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</si>
  <si>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</si>
  <si>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</si>
  <si>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</si>
  <si>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</si>
  <si>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</si>
  <si>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</si>
  <si>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</si>
  <si>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</si>
  <si>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</si>
  <si>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</si>
  <si>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</si>
  <si>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</si>
  <si>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</si>
  <si>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</si>
  <si>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</si>
  <si>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</si>
  <si>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</si>
  <si>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</si>
  <si>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</si>
  <si>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</si>
  <si>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</si>
  <si>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</si>
  <si>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</si>
  <si>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</si>
  <si>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</si>
  <si>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</si>
  <si>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</si>
  <si>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</si>
  <si>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</si>
  <si>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</si>
  <si>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</si>
  <si>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</si>
  <si>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</si>
  <si>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</si>
  <si>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</si>
  <si>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</si>
  <si>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</si>
  <si>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</si>
  <si>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</si>
  <si>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</si>
  <si>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</si>
  <si>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</si>
  <si>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</si>
  <si>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</si>
  <si>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</si>
  <si>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</si>
  <si>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</si>
  <si>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</si>
  <si>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</si>
  <si>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</si>
  <si>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</si>
  <si>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</si>
  <si>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</si>
  <si>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</si>
  <si>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</si>
  <si>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</si>
  <si>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</si>
  <si>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</si>
  <si>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</si>
  <si>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</si>
  <si>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</si>
  <si>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</si>
  <si>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</si>
  <si>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</si>
  <si>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</si>
  <si>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</si>
  <si>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</si>
  <si>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</si>
  <si>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</si>
  <si>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</si>
  <si>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</si>
  <si>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</si>
  <si>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</si>
  <si>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</si>
  <si>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</si>
  <si>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</si>
  <si>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</si>
  <si>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</si>
  <si>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</si>
  <si>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</si>
  <si>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</si>
  <si>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</si>
  <si>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</si>
  <si>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</si>
  <si>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</si>
  <si>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</si>
  <si>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</si>
  <si>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</si>
  <si>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</si>
  <si>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</si>
  <si>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</si>
  <si>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</si>
  <si>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</si>
  <si>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</si>
  <si>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</si>
  <si>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</si>
  <si>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</si>
  <si>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</si>
  <si>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</si>
  <si>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</si>
  <si>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</si>
  <si>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</si>
  <si>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</si>
  <si>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</si>
  <si>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</si>
  <si>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</si>
  <si>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</si>
  <si>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</si>
  <si>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</si>
  <si>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</si>
  <si>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</si>
  <si>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</si>
  <si>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</si>
  <si>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</si>
  <si>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</si>
  <si>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</si>
  <si>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</si>
  <si>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</si>
  <si>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</si>
  <si>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</si>
  <si>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</si>
  <si>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</si>
  <si>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</si>
  <si>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</si>
  <si>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</si>
  <si>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</si>
  <si>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</si>
  <si>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</si>
  <si>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</si>
  <si>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</si>
  <si>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</si>
  <si>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</si>
  <si>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</si>
  <si>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</si>
  <si>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</si>
  <si>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</si>
  <si>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</si>
  <si>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</si>
  <si>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</si>
  <si>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</si>
  <si>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</si>
  <si>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</si>
  <si>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</si>
  <si>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</si>
  <si>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</si>
  <si>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</si>
  <si>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</si>
  <si>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</si>
  <si>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</si>
  <si>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</si>
  <si>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</si>
  <si>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</si>
  <si>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</si>
  <si>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</si>
  <si>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</si>
  <si>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</si>
  <si>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</si>
  <si>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</si>
  <si>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</si>
  <si>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</si>
  <si>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</si>
  <si>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</si>
  <si>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</si>
  <si>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</si>
  <si>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</si>
  <si>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</si>
  <si>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</si>
  <si>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</si>
  <si>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</si>
  <si>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</si>
  <si>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</si>
  <si>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</si>
  <si>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</si>
  <si>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</si>
  <si>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</si>
  <si>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</si>
  <si>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</si>
  <si>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</si>
  <si>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</si>
  <si>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</si>
  <si>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</si>
  <si>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</si>
  <si>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</si>
  <si>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</si>
  <si>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</si>
  <si>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</si>
  <si>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</si>
  <si>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</si>
  <si>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</si>
  <si>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</si>
  <si>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</si>
  <si>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</si>
  <si>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</si>
  <si>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</si>
  <si>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</si>
  <si>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</si>
  <si>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</si>
  <si>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</si>
  <si>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</si>
  <si>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</si>
  <si>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</si>
  <si>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</si>
  <si>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</si>
  <si>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</si>
  <si>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</si>
  <si>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</si>
  <si>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</si>
  <si>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</si>
  <si>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</si>
  <si>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</si>
  <si>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</si>
  <si>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</si>
  <si>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</si>
  <si>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</si>
  <si>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</si>
  <si>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</si>
  <si>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</si>
  <si>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</si>
  <si>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</si>
  <si>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</si>
  <si>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</si>
  <si>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</si>
  <si>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</si>
  <si>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</si>
  <si>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</si>
  <si>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</si>
  <si>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</si>
  <si>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</si>
  <si>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</si>
  <si>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</si>
  <si>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</si>
  <si>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</si>
  <si>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</si>
  <si>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</si>
  <si>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</si>
  <si>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</si>
  <si>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</si>
  <si>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</si>
  <si>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</si>
  <si>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</si>
  <si>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</si>
  <si>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</si>
  <si>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</si>
  <si>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</si>
  <si>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</si>
  <si>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</si>
  <si>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</si>
  <si>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</si>
  <si>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</si>
  <si>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</si>
  <si>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</si>
  <si>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</si>
  <si>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</si>
  <si>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</si>
  <si>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</si>
  <si>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</si>
  <si>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</si>
  <si>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</si>
  <si>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</si>
  <si>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</si>
  <si>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</si>
  <si>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</si>
  <si>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</si>
  <si>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</si>
  <si>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</si>
  <si>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</si>
  <si>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</si>
  <si>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</si>
  <si>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</si>
  <si>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</si>
  <si>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</si>
  <si>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</si>
  <si>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</si>
  <si>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</si>
  <si>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</si>
  <si>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</si>
  <si>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</si>
  <si>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</si>
  <si>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</si>
  <si>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</si>
  <si>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</si>
  <si>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</si>
  <si>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</si>
  <si>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</si>
  <si>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</si>
  <si>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</si>
  <si>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</si>
  <si>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</si>
  <si>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</si>
  <si>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</si>
  <si>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</si>
  <si>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</si>
  <si>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</si>
  <si>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</si>
  <si>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</si>
  <si>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</si>
  <si>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</si>
  <si>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</si>
  <si>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</si>
  <si>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</si>
  <si>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</si>
  <si>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</si>
  <si>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</si>
  <si>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</si>
  <si>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</si>
  <si>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</si>
  <si>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</si>
  <si>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</si>
  <si>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</si>
  <si>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</si>
  <si>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</si>
  <si>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</si>
  <si>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</si>
  <si>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</si>
  <si>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</si>
  <si>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</si>
  <si>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</si>
  <si>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</si>
  <si>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</si>
  <si>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</si>
  <si>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</si>
  <si>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</si>
  <si>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</si>
  <si>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</si>
  <si>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</si>
  <si>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</si>
  <si>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</si>
  <si>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</si>
  <si>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</si>
  <si>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</si>
  <si>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</si>
  <si>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</si>
  <si>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</si>
  <si>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</si>
  <si>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</si>
  <si>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</si>
  <si>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</si>
  <si>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</si>
  <si>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</si>
  <si>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</si>
  <si>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</si>
  <si>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</si>
  <si>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</si>
  <si>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</si>
  <si>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</si>
  <si>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</si>
  <si>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</si>
  <si>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</si>
  <si>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</si>
  <si>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</si>
  <si>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</si>
  <si>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</si>
  <si>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</si>
  <si>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</si>
  <si>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</si>
  <si>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</si>
  <si>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</si>
  <si>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</si>
  <si>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</si>
  <si>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</si>
  <si>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</si>
  <si>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</si>
  <si>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</si>
  <si>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</si>
  <si>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</si>
  <si>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</si>
  <si>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</si>
  <si>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</si>
  <si>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</si>
  <si>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</si>
  <si>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</si>
  <si>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</si>
  <si>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</si>
  <si>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</si>
  <si>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</si>
  <si>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</si>
  <si>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</si>
  <si>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</si>
  <si>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</si>
  <si>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</si>
  <si>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</si>
  <si>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</si>
  <si>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</si>
  <si>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</si>
  <si>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</si>
  <si>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</si>
  <si>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</si>
  <si>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</si>
  <si>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</si>
  <si>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</si>
  <si>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</si>
  <si>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</si>
  <si>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</si>
  <si>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</si>
  <si>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</si>
  <si>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</si>
  <si>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</si>
  <si>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</si>
  <si>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</si>
  <si>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</si>
  <si>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</si>
  <si>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</si>
  <si>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</si>
  <si>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</si>
  <si>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</si>
  <si>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</si>
  <si>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</si>
  <si>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</si>
  <si>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</si>
  <si>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</si>
  <si>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</si>
  <si>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</si>
  <si>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</si>
  <si>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</si>
  <si>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</si>
  <si>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</si>
  <si>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</si>
  <si>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</si>
  <si>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</si>
  <si>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</si>
  <si>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</si>
  <si>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</si>
  <si>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</si>
  <si>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</si>
  <si>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</si>
  <si>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</si>
  <si>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</si>
  <si>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</si>
  <si>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</si>
  <si>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</si>
  <si>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</si>
  <si>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</si>
  <si>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</si>
  <si>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</si>
  <si>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</si>
  <si>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</si>
  <si>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</si>
  <si>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</si>
  <si>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</si>
  <si>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</si>
  <si>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</si>
  <si>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</si>
  <si>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</si>
  <si>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</si>
  <si>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</si>
  <si>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</si>
  <si>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</si>
  <si>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</si>
  <si>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</si>
  <si>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</si>
  <si>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</si>
  <si>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</si>
  <si>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</si>
  <si>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</si>
  <si>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</si>
  <si>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</si>
  <si>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</si>
  <si>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</si>
  <si>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</si>
  <si>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</si>
  <si>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</si>
  <si>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</si>
  <si>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</si>
  <si>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</si>
  <si>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</si>
  <si>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</si>
  <si>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</si>
  <si>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</si>
  <si>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</si>
  <si>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</si>
  <si>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</si>
  <si>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</si>
  <si>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</si>
  <si>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</si>
  <si>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</si>
  <si>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</si>
  <si>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</si>
  <si>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</si>
  <si>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</si>
  <si>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</si>
  <si>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</si>
  <si>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</si>
  <si>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</si>
  <si>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</si>
  <si>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</si>
  <si>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</si>
  <si>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</si>
  <si>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</si>
  <si>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</si>
  <si>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</si>
  <si>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</si>
  <si>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</si>
  <si>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</si>
  <si>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</si>
  <si>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</si>
  <si>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</si>
  <si>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</si>
  <si>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</si>
  <si>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</si>
  <si>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</si>
  <si>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</si>
  <si>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</si>
  <si>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</si>
  <si>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</si>
  <si>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</si>
  <si>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</si>
  <si>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</si>
  <si>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</si>
  <si>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</si>
  <si>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</si>
  <si>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</si>
  <si>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</si>
  <si>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</si>
  <si>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</si>
  <si>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</si>
  <si>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</si>
  <si>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</si>
  <si>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</si>
  <si>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</si>
  <si>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</si>
  <si>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</si>
  <si>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</si>
  <si>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</si>
  <si>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</si>
  <si>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</si>
  <si>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</si>
  <si>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</si>
  <si>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</si>
  <si>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</si>
  <si>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</si>
  <si>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</si>
  <si>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</si>
  <si>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</si>
  <si>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</si>
  <si>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</si>
  <si>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</si>
  <si>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</si>
  <si>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</si>
  <si>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</si>
  <si>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</si>
  <si>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</si>
  <si>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</si>
  <si>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</si>
  <si>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</si>
  <si>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</si>
  <si>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</si>
  <si>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</si>
  <si>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</si>
  <si>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</si>
  <si>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</si>
  <si>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</si>
  <si>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</si>
  <si>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</si>
  <si>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</si>
  <si>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</si>
  <si>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</si>
  <si>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</si>
  <si>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</si>
  <si>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</si>
  <si>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</si>
  <si>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</si>
  <si>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</si>
  <si>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</si>
  <si>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</si>
  <si>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</si>
  <si>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</si>
  <si>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</si>
  <si>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</si>
  <si>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</si>
  <si>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</si>
  <si>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</si>
  <si>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</si>
  <si>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</si>
  <si>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</si>
  <si>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</si>
  <si>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</si>
  <si>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</si>
  <si>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</si>
  <si>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</si>
  <si>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</si>
  <si>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</si>
  <si>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</si>
  <si>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</si>
  <si>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</si>
  <si>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</si>
  <si>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</si>
  <si>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</si>
  <si>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</si>
  <si>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</si>
  <si>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</si>
  <si>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</si>
  <si>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</si>
  <si>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</si>
  <si>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</si>
  <si>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</si>
  <si>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</si>
  <si>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</si>
  <si>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</si>
  <si>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</si>
  <si>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</si>
  <si>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</si>
  <si>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</si>
  <si>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</si>
  <si>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</si>
  <si>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</si>
  <si>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</si>
  <si>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</si>
  <si>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</si>
  <si>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</si>
  <si>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</si>
  <si>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</si>
  <si>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</si>
  <si>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</si>
  <si>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</si>
  <si>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</si>
  <si>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</si>
  <si>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</si>
  <si>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</si>
  <si>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</si>
  <si>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</si>
  <si>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</si>
  <si>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</si>
  <si>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</si>
  <si>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</si>
  <si>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</si>
  <si>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</si>
  <si>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</si>
  <si>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</si>
  <si>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</si>
  <si>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</si>
  <si>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</si>
  <si>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</si>
  <si>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</si>
  <si>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</si>
  <si>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</si>
  <si>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</si>
  <si>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</si>
  <si>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</si>
  <si>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</si>
  <si>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</si>
  <si>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</si>
  <si>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</si>
  <si>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</si>
  <si>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</si>
  <si>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</si>
  <si>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</si>
  <si>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</si>
  <si>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</si>
  <si>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</si>
  <si>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</si>
  <si>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</si>
  <si>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</si>
  <si>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</si>
  <si>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</si>
  <si>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</si>
  <si>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</si>
  <si>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</si>
  <si>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</si>
  <si>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</si>
  <si>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</si>
  <si>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</si>
  <si>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</si>
  <si>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</si>
  <si>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</si>
  <si>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</si>
  <si>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</si>
  <si>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</si>
  <si>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</si>
  <si>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</si>
  <si>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</si>
  <si>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</si>
  <si>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</si>
  <si>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</si>
  <si>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</si>
  <si>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</si>
  <si>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</si>
  <si>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</si>
  <si>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</si>
  <si>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</si>
  <si>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</si>
  <si>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</si>
  <si>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</si>
  <si>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</si>
  <si>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</si>
  <si>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</si>
  <si>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</si>
  <si>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</si>
  <si>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</si>
  <si>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</si>
  <si>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</si>
  <si>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</si>
  <si>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</si>
  <si>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</si>
  <si>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</si>
  <si>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</si>
  <si>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</si>
  <si>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</si>
  <si>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</si>
  <si>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</si>
  <si>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</si>
  <si>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</si>
  <si>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</si>
  <si>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</si>
  <si>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</si>
  <si>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</si>
  <si>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</si>
  <si>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</si>
  <si>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</si>
  <si>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</si>
  <si>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</si>
  <si>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</si>
  <si>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</si>
  <si>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</si>
  <si>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</si>
  <si>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</si>
  <si>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</si>
  <si>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</si>
  <si>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</si>
  <si>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</si>
  <si>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</si>
  <si>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</si>
  <si>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</si>
  <si>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</si>
  <si>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</si>
  <si>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</si>
  <si>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</si>
  <si>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</si>
  <si>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</si>
  <si>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</si>
  <si>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</si>
  <si>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</si>
  <si>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</si>
  <si>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</si>
  <si>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</si>
  <si>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</si>
  <si>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</si>
  <si>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</si>
  <si>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</si>
  <si>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</si>
  <si>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</si>
  <si>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</si>
  <si>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</si>
  <si>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</si>
  <si>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</si>
  <si>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</si>
  <si>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</si>
  <si>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</si>
  <si>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</si>
  <si>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</si>
  <si>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</si>
  <si>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</si>
  <si>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</si>
  <si>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</si>
  <si>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</si>
  <si>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</si>
  <si>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</si>
  <si>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</si>
  <si>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</si>
  <si>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</si>
  <si>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</si>
  <si>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</si>
  <si>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</si>
  <si>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</si>
  <si>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</si>
  <si>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</si>
  <si>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</si>
  <si>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</si>
  <si>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</si>
  <si>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</si>
  <si>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</si>
  <si>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</si>
  <si>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</si>
  <si>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</si>
  <si>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</si>
  <si>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</si>
  <si>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</si>
  <si>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</si>
  <si>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</si>
  <si>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</si>
  <si>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</si>
  <si>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</si>
  <si>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</si>
  <si>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</si>
  <si>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</si>
  <si>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</si>
  <si>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</si>
  <si>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</si>
  <si>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</si>
  <si>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</si>
  <si>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</si>
  <si>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</si>
  <si>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</si>
  <si>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</si>
  <si>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</si>
  <si>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</si>
  <si>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</si>
  <si>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</si>
  <si>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</si>
  <si>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</si>
  <si>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</si>
  <si>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</si>
  <si>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</si>
  <si>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</si>
  <si>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</si>
  <si>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</si>
  <si>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</si>
  <si>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</si>
  <si>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</si>
  <si>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</si>
  <si>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</si>
  <si>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</si>
  <si>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</si>
  <si>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</si>
  <si>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</si>
  <si>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</si>
  <si>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</si>
  <si>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</si>
  <si>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</si>
  <si>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</si>
  <si>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</si>
  <si>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</si>
  <si>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</si>
  <si>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</si>
  <si>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</si>
  <si>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</si>
  <si>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</si>
  <si>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</si>
  <si>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</si>
  <si>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</si>
  <si>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</si>
  <si>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</si>
  <si>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</si>
  <si>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</si>
  <si>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</si>
  <si>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</si>
  <si>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</si>
  <si>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</si>
  <si>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</si>
  <si>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</si>
  <si>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</si>
  <si>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</si>
  <si>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</si>
  <si>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</si>
  <si>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</si>
  <si>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</si>
  <si>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</si>
  <si>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</si>
  <si>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</si>
  <si>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</si>
  <si>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</si>
  <si>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</si>
  <si>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</si>
  <si>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</si>
  <si>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</si>
  <si>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</si>
  <si>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</si>
  <si>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</si>
  <si>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</si>
  <si>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</si>
  <si>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</si>
  <si>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</si>
  <si>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</si>
  <si>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</si>
  <si>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</si>
  <si>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</si>
  <si>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</si>
  <si>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</si>
  <si>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</si>
  <si>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</si>
  <si>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</si>
  <si>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</si>
  <si>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</si>
  <si>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</si>
  <si>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</si>
  <si>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</si>
  <si>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</si>
  <si>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</si>
  <si>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</si>
  <si>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</si>
  <si>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</si>
  <si>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</si>
  <si>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</si>
  <si>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</si>
  <si>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</si>
  <si>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</si>
  <si>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</si>
  <si>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</si>
  <si>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</si>
  <si>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</si>
  <si>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</si>
  <si>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</si>
  <si>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</si>
  <si>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</si>
  <si>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</si>
  <si>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</si>
  <si>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</si>
  <si>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</si>
  <si>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</si>
  <si>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</si>
  <si>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</si>
  <si>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</si>
  <si>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</si>
  <si>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</si>
  <si>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</si>
  <si>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</si>
  <si>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</si>
  <si>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</si>
  <si>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</si>
  <si>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</si>
  <si>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</si>
  <si>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</si>
  <si>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</si>
  <si>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</si>
  <si>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</si>
  <si>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</si>
  <si>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</si>
  <si>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</si>
  <si>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</si>
  <si>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</si>
  <si>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</si>
  <si>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</si>
  <si>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</si>
  <si>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</si>
  <si>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</si>
  <si>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</si>
  <si>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</si>
  <si>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</si>
  <si>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</si>
  <si>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</si>
  <si>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</si>
  <si>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</si>
  <si>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</si>
  <si>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</si>
  <si>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</si>
  <si>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</si>
  <si>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</si>
  <si>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</si>
  <si>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</si>
  <si>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</si>
  <si>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</si>
  <si>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</si>
  <si>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</si>
  <si>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</si>
  <si>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</si>
  <si>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</si>
  <si>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</si>
  <si>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</si>
  <si>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</si>
  <si>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</si>
  <si>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</si>
  <si>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</si>
  <si>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</si>
  <si>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</si>
  <si>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</si>
  <si>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</si>
  <si>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</si>
  <si>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</si>
  <si>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</si>
  <si>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</si>
  <si>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</si>
  <si>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</si>
  <si>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</si>
  <si>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</si>
  <si>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</si>
  <si>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</si>
  <si>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</si>
  <si>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</si>
  <si>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</si>
  <si>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</si>
  <si>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</si>
  <si>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</si>
  <si>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</si>
  <si>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</si>
  <si>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</si>
  <si>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</si>
  <si>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</si>
  <si>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</si>
  <si>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</si>
  <si>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</si>
  <si>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</si>
  <si>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</si>
  <si>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</si>
  <si>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</si>
  <si>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</si>
  <si>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</si>
  <si>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</si>
  <si>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</si>
  <si>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</si>
  <si>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</si>
  <si>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</si>
  <si>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</si>
  <si>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</si>
  <si>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</si>
  <si>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</si>
  <si>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</si>
  <si>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</si>
  <si>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</si>
  <si>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</si>
  <si>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</si>
  <si>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</si>
  <si>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</si>
  <si>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</si>
  <si>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</si>
  <si>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</si>
  <si>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</si>
  <si>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</si>
  <si>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</si>
  <si>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</si>
  <si>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</si>
  <si>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</si>
  <si>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</si>
  <si>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</si>
  <si>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</si>
  <si>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</si>
  <si>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</si>
  <si>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</si>
  <si>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</si>
  <si>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</si>
  <si>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</si>
  <si>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</si>
  <si>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</si>
  <si>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</si>
  <si>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</si>
  <si>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</si>
  <si>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</si>
  <si>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</si>
  <si>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</si>
  <si>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</si>
  <si>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</si>
  <si>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</si>
  <si>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</si>
  <si>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</si>
  <si>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</si>
  <si>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</si>
  <si>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</si>
  <si>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</si>
  <si>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</si>
  <si>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</si>
  <si>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</si>
  <si>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</si>
  <si>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</si>
  <si>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</si>
  <si>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</si>
  <si>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</si>
  <si>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</si>
  <si>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</si>
  <si>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</si>
  <si>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</si>
  <si>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</si>
  <si>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</si>
  <si>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</si>
  <si>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</si>
  <si>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</si>
  <si>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</si>
  <si>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</si>
  <si>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</si>
  <si>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</si>
  <si>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</si>
  <si>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</si>
  <si>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</si>
  <si>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</si>
  <si>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</si>
  <si>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</si>
  <si>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</si>
  <si>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</si>
  <si>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</si>
  <si>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</si>
  <si>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</si>
  <si>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</si>
  <si>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</si>
  <si>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</si>
  <si>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</si>
  <si>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</si>
  <si>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</si>
  <si>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</si>
  <si>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</si>
  <si>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</si>
  <si>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</si>
  <si>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</si>
  <si>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</si>
  <si>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</si>
  <si>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</si>
  <si>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</si>
  <si>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</si>
  <si>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</si>
  <si>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</si>
  <si>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</si>
  <si>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</si>
  <si>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</si>
  <si>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</si>
  <si>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</si>
  <si>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</si>
  <si>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</si>
  <si>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</si>
  <si>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</si>
  <si>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</si>
  <si>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</si>
  <si>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</si>
  <si>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</si>
  <si>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</si>
  <si>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</si>
  <si>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</si>
  <si>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</si>
  <si>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</si>
  <si>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</si>
  <si>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</si>
  <si>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</si>
  <si>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</si>
  <si>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</si>
  <si>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</si>
  <si>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</si>
  <si>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</si>
  <si>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</si>
  <si>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</si>
  <si>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</si>
  <si>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</si>
  <si>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</si>
  <si>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</si>
  <si>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</si>
  <si>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</si>
  <si>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</si>
  <si>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</si>
  <si>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</si>
  <si>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</si>
  <si>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</si>
  <si>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</si>
  <si>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</si>
  <si>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</si>
  <si>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</si>
  <si>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</si>
  <si>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</si>
  <si>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</si>
  <si>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</si>
  <si>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</si>
  <si>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</si>
  <si>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</si>
  <si>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</si>
  <si>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</si>
  <si>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</si>
  <si>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</si>
  <si>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</si>
  <si>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</si>
  <si>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</si>
  <si>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</si>
  <si>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</si>
  <si>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</si>
  <si>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</si>
  <si>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</si>
  <si>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</si>
  <si>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</si>
  <si>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</si>
  <si>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</si>
  <si>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</si>
  <si>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</si>
  <si>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</si>
  <si>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</si>
  <si>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</si>
  <si>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</si>
  <si>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</si>
  <si>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</si>
  <si>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</si>
  <si>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</si>
  <si>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</si>
  <si>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</si>
  <si>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</si>
  <si>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</si>
  <si>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</si>
  <si>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</si>
  <si>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</si>
  <si>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</si>
  <si>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</si>
  <si>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</si>
  <si>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</si>
  <si>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</si>
  <si>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</si>
  <si>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</si>
  <si>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</si>
  <si>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</si>
  <si>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</si>
  <si>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</si>
  <si>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</si>
  <si>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</si>
  <si>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</si>
  <si>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</si>
  <si>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</si>
  <si>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</si>
  <si>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</si>
  <si>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</si>
  <si>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</si>
  <si>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</si>
  <si>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</si>
  <si>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</si>
  <si>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</si>
  <si>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</si>
  <si>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</si>
  <si>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</si>
  <si>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</si>
  <si>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</si>
  <si>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</si>
  <si>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</si>
  <si>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</si>
  <si>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</si>
  <si>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</si>
  <si>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</si>
  <si>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</si>
  <si>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</si>
  <si>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</si>
  <si>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</si>
  <si>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</si>
  <si>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</si>
  <si>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</si>
  <si>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</si>
  <si>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</si>
  <si>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</si>
  <si>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</si>
  <si>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</si>
  <si>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</si>
  <si>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</si>
  <si>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</si>
  <si>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</si>
  <si>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</si>
  <si>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</si>
  <si>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</si>
  <si>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</si>
  <si>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</si>
  <si>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</si>
  <si>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</si>
  <si>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</si>
  <si>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</si>
  <si>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</si>
  <si>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</si>
  <si>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</si>
  <si>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</si>
  <si>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</si>
  <si>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</si>
  <si>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</si>
  <si>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</si>
  <si>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</si>
  <si>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</si>
  <si>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</si>
  <si>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</si>
  <si>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</si>
  <si>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</si>
  <si>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</si>
  <si>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</si>
  <si>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</si>
  <si>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</si>
  <si>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</si>
  <si>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</si>
  <si>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</si>
  <si>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</si>
  <si>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</si>
  <si>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</si>
  <si>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</si>
  <si>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</si>
  <si>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</si>
  <si>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</si>
  <si>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</si>
  <si>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</si>
  <si>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</si>
  <si>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</si>
  <si>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</si>
  <si>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</si>
  <si>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</si>
  <si>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</si>
  <si>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</si>
  <si>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</si>
  <si>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</si>
  <si>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</si>
  <si>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</si>
  <si>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</si>
  <si>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</si>
  <si>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</si>
  <si>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</si>
  <si>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</si>
  <si>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</si>
  <si>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</si>
  <si>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</si>
  <si>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</si>
  <si>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</si>
  <si>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</si>
  <si>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</si>
  <si>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</si>
  <si>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</si>
  <si>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</si>
  <si>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</si>
  <si>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</si>
  <si>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</si>
  <si>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</si>
  <si>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</si>
  <si>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</si>
  <si>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</si>
  <si>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</si>
  <si>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</si>
  <si>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</si>
  <si>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</si>
  <si>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</si>
  <si>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</si>
  <si>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</si>
  <si>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</si>
  <si>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</si>
  <si>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</si>
  <si>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</si>
  <si>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</si>
  <si>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</si>
  <si>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</si>
  <si>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</si>
  <si>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</si>
  <si>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</si>
  <si>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</si>
  <si>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</si>
  <si>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</si>
  <si>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</si>
  <si>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</si>
  <si>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</si>
  <si>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</si>
  <si>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</si>
  <si>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</si>
  <si>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</si>
  <si>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</si>
  <si>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</si>
  <si>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</si>
  <si>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</si>
  <si>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</si>
  <si>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</si>
  <si>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</si>
  <si>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</si>
  <si>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</si>
  <si>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</si>
  <si>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</si>
  <si>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</si>
  <si>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</si>
  <si>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</si>
  <si>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</si>
  <si>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</si>
  <si>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</si>
  <si>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</si>
  <si>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</si>
  <si>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</si>
  <si>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</si>
  <si>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</si>
  <si>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</si>
  <si>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</si>
  <si>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</si>
  <si>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</si>
  <si>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</si>
  <si>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</si>
  <si>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</si>
  <si>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</si>
  <si>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</si>
  <si>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</si>
  <si>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</si>
  <si>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</si>
  <si>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</si>
  <si>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</si>
  <si>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</si>
  <si>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</si>
  <si>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</si>
  <si>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</si>
  <si>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</si>
  <si>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</si>
  <si>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</si>
  <si>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</si>
  <si>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</si>
  <si>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</si>
  <si>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</si>
  <si>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</si>
  <si>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</si>
  <si>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</si>
  <si>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</si>
  <si>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</si>
  <si>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</si>
  <si>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</si>
  <si>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</si>
  <si>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</si>
  <si>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</si>
  <si>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</si>
  <si>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</si>
  <si>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</si>
  <si>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</si>
  <si>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</si>
  <si>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</si>
  <si>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</si>
  <si>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</si>
  <si>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</si>
  <si>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</si>
  <si>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</si>
  <si>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</si>
  <si>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</si>
  <si>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</si>
  <si>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</si>
  <si>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</si>
  <si>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</si>
  <si>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</si>
  <si>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</si>
  <si>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</si>
  <si>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</si>
  <si>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</si>
  <si>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</si>
  <si>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</si>
  <si>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</si>
  <si>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</si>
  <si>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</si>
  <si>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</si>
  <si>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</si>
  <si>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</si>
  <si>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</si>
  <si>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</si>
  <si>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</si>
  <si>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</si>
  <si>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</si>
  <si>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</si>
  <si>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</si>
  <si>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</si>
  <si>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</si>
  <si>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</si>
  <si>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</si>
  <si>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</si>
  <si>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</si>
  <si>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</si>
  <si>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</si>
  <si>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</si>
  <si>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</si>
  <si>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</si>
  <si>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</si>
  <si>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</si>
  <si>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</si>
  <si>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</si>
  <si>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</si>
  <si>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</si>
  <si>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</si>
  <si>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</si>
  <si>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</si>
  <si>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</si>
  <si>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</si>
  <si>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</si>
  <si>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</si>
  <si>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</si>
  <si>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</si>
  <si>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</si>
  <si>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</si>
  <si>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</si>
  <si>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</si>
  <si>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</si>
  <si>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</si>
  <si>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</si>
  <si>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</si>
  <si>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</si>
  <si>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</si>
  <si>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</si>
  <si>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</si>
  <si>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</si>
  <si>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</si>
  <si>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</si>
  <si>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</si>
  <si>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</si>
  <si>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</si>
  <si>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</si>
  <si>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</si>
  <si>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</si>
  <si>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</si>
  <si>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</si>
  <si>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</si>
  <si>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</si>
  <si>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</si>
  <si>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</si>
  <si>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</si>
  <si>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</si>
  <si>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</si>
  <si>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</si>
  <si>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</si>
  <si>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</si>
  <si>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</si>
  <si>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</si>
  <si>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</si>
  <si>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</si>
  <si>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</si>
  <si>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</si>
  <si>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</si>
  <si>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</si>
  <si>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</si>
  <si>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</si>
  <si>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</si>
  <si>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</si>
  <si>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</si>
  <si>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</si>
  <si>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</si>
  <si>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</si>
  <si>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</si>
  <si>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</si>
  <si>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</si>
  <si>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</si>
  <si>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</si>
  <si>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</si>
  <si>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</si>
  <si>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</si>
  <si>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</si>
  <si>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</si>
  <si>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</si>
  <si>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</si>
  <si>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</si>
  <si>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</si>
  <si>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</si>
  <si>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</si>
  <si>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</si>
  <si>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</si>
  <si>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</si>
  <si>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</si>
  <si>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</si>
  <si>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</si>
  <si>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</si>
  <si>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</si>
  <si>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</si>
  <si>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</si>
  <si>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</si>
  <si>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</si>
  <si>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</si>
  <si>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</si>
  <si>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</si>
  <si>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</si>
  <si>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</si>
  <si>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</si>
  <si>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</si>
  <si>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</si>
  <si>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</si>
  <si>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</si>
  <si>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</si>
  <si>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</si>
  <si>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</si>
  <si>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</si>
  <si>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</si>
  <si>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</si>
  <si>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</si>
  <si>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</si>
  <si>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</si>
  <si>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</si>
  <si>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</si>
  <si>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</si>
  <si>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</si>
  <si>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</si>
  <si>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</si>
  <si>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</si>
  <si>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</si>
  <si>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</si>
  <si>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</si>
  <si>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</si>
  <si>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</si>
  <si>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</si>
  <si>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</si>
  <si>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</si>
  <si>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</si>
  <si>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</si>
  <si>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</si>
  <si>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</si>
  <si>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</si>
  <si>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</si>
  <si>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</si>
  <si>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</si>
  <si>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</si>
  <si>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</si>
  <si>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</si>
  <si>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</si>
  <si>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</si>
  <si>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</si>
  <si>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</si>
  <si>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</si>
  <si>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</si>
  <si>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</si>
  <si>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</si>
  <si>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</si>
  <si>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</si>
  <si>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</si>
  <si>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</si>
  <si>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</si>
  <si>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</si>
  <si>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</si>
  <si>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</si>
  <si>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</si>
  <si>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</si>
  <si>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</si>
  <si>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</si>
  <si>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</si>
  <si>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</si>
  <si>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</si>
  <si>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</si>
  <si>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</si>
  <si>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</si>
  <si>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</si>
  <si>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</si>
  <si>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</si>
  <si>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</si>
  <si>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</si>
  <si>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</si>
  <si>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</si>
  <si>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</si>
  <si>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</si>
  <si>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</si>
  <si>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</si>
  <si>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</si>
  <si>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</si>
  <si>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</si>
  <si>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</si>
  <si>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</si>
  <si>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</si>
  <si>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</si>
  <si>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</si>
  <si>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</si>
  <si>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</si>
  <si>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</si>
  <si>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</si>
  <si>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</si>
  <si>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</si>
  <si>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</si>
  <si>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</si>
  <si>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</si>
  <si>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</si>
  <si>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</si>
  <si>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</si>
  <si>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</si>
  <si>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</si>
  <si>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</si>
  <si>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</si>
  <si>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</si>
  <si>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</si>
  <si>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</si>
  <si>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</si>
  <si>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</si>
  <si>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</si>
  <si>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</si>
  <si>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</si>
  <si>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</si>
  <si>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</si>
  <si>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</si>
  <si>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</si>
  <si>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</si>
  <si>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</si>
  <si>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</si>
  <si>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</si>
  <si>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</si>
  <si>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</si>
  <si>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</si>
  <si>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</si>
  <si>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</si>
  <si>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</si>
  <si>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</si>
  <si>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</si>
  <si>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</si>
  <si>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</si>
  <si>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</si>
  <si>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</si>
  <si>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</si>
  <si>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</si>
  <si>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</si>
  <si>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</si>
  <si>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</si>
  <si>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</si>
  <si>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</si>
  <si>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</si>
  <si>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</si>
  <si>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</si>
  <si>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</si>
  <si>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</si>
  <si>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</si>
  <si>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</si>
  <si>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</si>
  <si>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</si>
  <si>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</si>
  <si>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</si>
  <si>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</si>
  <si>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</si>
  <si>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</si>
  <si>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</si>
  <si>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</si>
  <si>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</si>
  <si>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</si>
  <si>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</si>
  <si>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</si>
  <si>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</si>
  <si>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</si>
  <si>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</si>
  <si>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</si>
  <si>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</si>
  <si>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</si>
  <si>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</si>
  <si>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</si>
  <si>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</si>
  <si>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</si>
  <si>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</si>
  <si>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</si>
  <si>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</si>
  <si>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</si>
  <si>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</si>
  <si>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</si>
  <si>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</si>
  <si>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</si>
  <si>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</si>
  <si>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</si>
  <si>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</si>
  <si>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</si>
  <si>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</si>
  <si>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</si>
  <si>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</si>
  <si>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</si>
  <si>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</si>
  <si>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</si>
  <si>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</si>
  <si>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</si>
  <si>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</si>
  <si>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</si>
  <si>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</si>
  <si>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</si>
  <si>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</si>
  <si>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</si>
  <si>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</si>
  <si>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</si>
  <si>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</si>
  <si>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</si>
  <si>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</si>
  <si>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</si>
  <si>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</si>
  <si>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</si>
  <si>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</si>
  <si>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</si>
  <si>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</si>
  <si>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</si>
  <si>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</si>
  <si>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</si>
  <si>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</si>
  <si>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</si>
  <si>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</si>
  <si>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</si>
  <si>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</si>
  <si>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</si>
  <si>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</si>
  <si>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</si>
  <si>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</si>
  <si>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</si>
  <si>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</si>
  <si>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</si>
  <si>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</si>
  <si>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</si>
  <si>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</si>
  <si>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</si>
  <si>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</si>
  <si>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</si>
  <si>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</si>
  <si>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</si>
  <si>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</si>
  <si>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</si>
  <si>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</si>
  <si>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</si>
  <si>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</si>
  <si>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</si>
  <si>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</si>
  <si>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</si>
  <si>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</si>
  <si>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</si>
  <si>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</si>
  <si>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</si>
  <si>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</si>
  <si>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</si>
  <si>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</si>
  <si>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</si>
  <si>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</si>
  <si>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</si>
  <si>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</si>
  <si>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</si>
  <si>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</si>
  <si>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</si>
  <si>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</si>
  <si>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</si>
  <si>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</si>
  <si>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</si>
  <si>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</si>
  <si>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</si>
  <si>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</si>
  <si>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</si>
  <si>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</si>
  <si>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</si>
  <si>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</si>
  <si>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</si>
  <si>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</si>
  <si>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</si>
  <si>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</si>
  <si>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</si>
  <si>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</si>
  <si>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</si>
  <si>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</si>
  <si>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</si>
  <si>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</si>
  <si>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</si>
  <si>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</si>
  <si>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</si>
  <si>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</si>
  <si>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</si>
  <si>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</si>
  <si>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</si>
  <si>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</si>
  <si>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</si>
  <si>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</si>
  <si>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</si>
  <si>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</si>
  <si>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</si>
  <si>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</si>
  <si>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</si>
  <si>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</si>
  <si>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</si>
  <si>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</si>
  <si>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</si>
  <si>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</si>
  <si>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</si>
  <si>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</si>
  <si>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</si>
  <si>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</si>
  <si>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</si>
  <si>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</si>
  <si>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</si>
  <si>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</si>
  <si>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</si>
  <si>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</si>
  <si>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</si>
  <si>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</si>
  <si>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</si>
  <si>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</si>
  <si>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</si>
  <si>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</si>
  <si>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</si>
  <si>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</si>
  <si>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STMicroelectronics N.V.</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</si>
  <si>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</si>
  <si>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</si>
  <si>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</si>
  <si>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</si>
  <si>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</si>
  <si>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</si>
  <si>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</si>
  <si>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</si>
  <si>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</si>
  <si>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</si>
  <si>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 xml:space="preserve">Refer to column "O" in the "Smelter List" tab </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</si>
  <si>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</si>
  <si>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</si>
  <si>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</si>
  <si>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</si>
  <si>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100%</t>
  </si>
  <si>
    <t>Based on the CMRT 6.31 survey at least</t>
  </si>
  <si>
    <t>www.st.com/conflict-free_minerals</t>
  </si>
  <si>
    <t>550 Old Bordentown Road, Fairless Hills, PA 19030</t>
  </si>
  <si>
    <t>Kanzlerstrasse 17, 75175 Pforzheim, Germany</t>
  </si>
  <si>
    <t>6-15-13 Minami-cho, Fuchu-shi, Tokyo, 1830026 Japan</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</si>
  <si>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</si>
  <si>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</si>
  <si>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</si>
  <si>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</si>
  <si>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</si>
  <si>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</si>
  <si>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</si>
  <si>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Hamburg, Germany</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</si>
  <si>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</si>
  <si>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</si>
  <si>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</si>
  <si>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</si>
  <si>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Arezzo, Italy</t>
  </si>
  <si>
    <t>Marunouchi Bldg. 12F, 2-4-1 Marunouchi, Chiyoda-ku, Tokyo, 100-6312, Japan</t>
  </si>
  <si>
    <t>60-1 Otarube, Kosaka-machi, Kazuno-gun, Akita 017-0202 Japan</t>
  </si>
  <si>
    <t>415-872 Gaekok-ri Wolgok-myeon, Gimpo, Gyongki-do 606-28 Korea</t>
  </si>
  <si>
    <t>1781-3 Nitte, Honjo-shi, Saitama-ken, 367-0002 / East plant is in Saitama</t>
  </si>
  <si>
    <t>Sugisawa-96 Kosakakozan, Kosaka-machi, Kazuno-gun, Akita-ken, 017-0202</t>
  </si>
  <si>
    <t>1 Chome-3-1 Kaigandori, Minami-ku, Okayama-shi, Okayama-ken 702-8506 / West Plant is in Okayama</t>
  </si>
  <si>
    <t>Carrera 48 No 16-30, Medellín, Antioquia, Colombia</t>
  </si>
  <si>
    <t>Shanghang, Fujian, China</t>
  </si>
  <si>
    <t>Dennigstraße 16 – 75179, Pforzheim, Germany</t>
  </si>
  <si>
    <t>Hanau, Hessen, Germany</t>
  </si>
  <si>
    <t>Hong Kong</t>
  </si>
  <si>
    <t>Yuanwuwei Road, Saihan District, Hohhot City, Inner Mongolia, Autonomous Region, China</t>
  </si>
  <si>
    <t>Soka, Saitama, Japan</t>
  </si>
  <si>
    <t>Kuyumcukent, Istanbul, Turkey</t>
  </si>
  <si>
    <t>Strada A, 32 – Loc. San Zeno 52100 Arezzo</t>
  </si>
  <si>
    <t>Osaka, Kansai, Japan</t>
  </si>
  <si>
    <t>Yejin Avenue, Guixi City, Jiangxi</t>
  </si>
  <si>
    <t>Saganoseki, Kitaamabe District, Oita Prefecture, Japan</t>
  </si>
  <si>
    <t>Ust-Kamenogorsk, Kazakhstan</t>
  </si>
  <si>
    <t>Magna, Utah, USA</t>
  </si>
  <si>
    <t>ul. M. Sklodowskiej-Curie 48, 59-301 Lubin, Poland</t>
  </si>
  <si>
    <t>337-26 Kashiwabara, Sayama City, Saitama Prefecture, 350-1335 Japan</t>
  </si>
  <si>
    <t>Young Poong B/D 142 Nonhyeon-dong, Gangnam-gu, Seoul</t>
  </si>
  <si>
    <t>C/ Prat de la creu 59-65 Esc. A 3º AD500, Andorra la Vella</t>
  </si>
  <si>
    <t>Onsan, Republic of Korea</t>
  </si>
  <si>
    <t>98-13, Geonji-ro, Seo-gu, Incheon, Korea</t>
  </si>
  <si>
    <t>2978 Main Street, Buffalo NY 14214</t>
  </si>
  <si>
    <t>Iruma, Saitama, Japan</t>
  </si>
  <si>
    <t>Kwai Chung, Hong Kong</t>
  </si>
  <si>
    <t>Singapore City, Singapore</t>
  </si>
  <si>
    <t>Building B, 48 Dongfu Road, Suzhou Industrial Park, Jiangsu Province, P.R. China 215123</t>
  </si>
  <si>
    <t>Marin, Neuchâtel, Switzerland</t>
  </si>
  <si>
    <t>North Attleboro, Massachusetts, USA</t>
  </si>
  <si>
    <t>Torreon, Coahuila, Mexico</t>
  </si>
  <si>
    <t>Marunouchi Nijubashi Building 3-2-3, Marunouchi, Chiyoda-ku, Tokyo 100-8117, Japan</t>
  </si>
  <si>
    <t>Takehara, Hiroshima, Japan</t>
  </si>
  <si>
    <t>Promenade Saint-Antoine 10, 1211 Geneva, Switzerland</t>
  </si>
  <si>
    <t>Mewat, Haryana, India</t>
  </si>
  <si>
    <t>Bahçelievler, Istanbul, Turkey</t>
  </si>
  <si>
    <t>210100, Navoi city, Navoi str. 27, Uzbekistan</t>
  </si>
  <si>
    <t>350-3 Hyeondeok-ro, Hyendeok-myeon, Pyeongtaek-si, Gyeonggi-do, 17969</t>
  </si>
  <si>
    <t>Noda Factory,  19-2 Hayama Nodi-si Chiba-ken, Japan</t>
  </si>
  <si>
    <t>284 Nishinokyo-cho Nara-shi Nara Japan</t>
  </si>
  <si>
    <t>Sexta Industrial 8147, Mejillones II Región</t>
  </si>
  <si>
    <t>Gedung Aneka Tambang, Jl. Letjen TB Simatupang No. 1 Lingkar Selatan, Tanjung Barat, Jakarta 12530, Indonesia</t>
  </si>
  <si>
    <t>La Chaux-de-Fonds, Switzerland</t>
  </si>
  <si>
    <t>Germiston, South Africa</t>
  </si>
  <si>
    <t>Middenweg 7, 4782 PM Moerdijk, Netherlands</t>
  </si>
  <si>
    <t>Ottawa, Canada</t>
  </si>
  <si>
    <t>Vídenská 104, 252 42 Vestec, Czech Republic</t>
  </si>
  <si>
    <t>Madrid, Spain</t>
  </si>
  <si>
    <t>Laizhou, Yantai Prefecture, Shandong Province, China</t>
  </si>
  <si>
    <t>Zhaoyuan City</t>
  </si>
  <si>
    <t>13#,SMES PARK,LONG TAN DU SHI ENDUSTRY CONCENTRATIVEDEVELOPMENT ZONE, THE 2ND SECTION OF THE 3RD RING ROAD, CHENGDU</t>
  </si>
  <si>
    <t>No. 16, Gong 1st Rd., Liuying District, Tainan City, 73659 Taiwan</t>
  </si>
  <si>
    <t>Toyo, Saijo, Japan</t>
  </si>
  <si>
    <t>143-15(Bieungdo-dong) Gunsansandan-ro, Gunsan-si, Jeollabuk-do, Korea, 573-450</t>
  </si>
  <si>
    <t>Capolona, Italy</t>
  </si>
  <si>
    <t>Hiratsuka, Japan</t>
  </si>
  <si>
    <t>Kuki, Saitama, Japan</t>
  </si>
  <si>
    <t>A194 Street, house 1 Industrial Park Astana city, Almaty Region Republic of Kasakhstan (010000, ?????????? ????????? ?.??????, ?-? ??????, ?????????????? ????, ??. ?194 ?.1)</t>
  </si>
  <si>
    <t>180 Unyong-ri, Dunpo-myeon, Asan-si, Chungcheongnam-do, South Korea</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</si>
  <si>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</si>
  <si>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</si>
  <si>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</si>
  <si>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</si>
  <si>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</si>
  <si>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</si>
  <si>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</si>
  <si>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Sanmenxia City, Henan, China</t>
  </si>
  <si>
    <t>Liesinger Flur-Gasse 4, 1230 Vienna, Austria</t>
  </si>
  <si>
    <t>OR Tambo International Airport Special Economic Zone, Precinct 1, Bonaero Drive, ACSA Precinct, Gauteng, 1619, South Africa</t>
  </si>
  <si>
    <t>105 Bellows St, Warwick, RI 02888</t>
  </si>
  <si>
    <t>13 Route des Ifs, 76400 Tourville-les-Ifs, France</t>
  </si>
  <si>
    <t>Rodovia BR 383 Km 94, Sao Joao Del Rei, Minas Gerais, Brasil</t>
  </si>
  <si>
    <t>1808 Indian Creek Road, Lincolnton, NC</t>
  </si>
  <si>
    <t>Xinhui, Jiangmen, Guangdong, China</t>
  </si>
  <si>
    <t>Jiulong Industrial Zone, Yanling, Zhuzhou, Hunnan, China
106, Building 27, Yonghong Village, Hetang District, Zhuzhou, Hunan, China</t>
  </si>
  <si>
    <t>Aizuwakamatsu, Fukushima, Japan</t>
  </si>
  <si>
    <t>1223 County Line Road, Boyertown, PA, 19512, US</t>
  </si>
  <si>
    <t>No. 28 Jinyuan Road, Zhuhui District, Hengyang City, Hunan Province, China</t>
  </si>
  <si>
    <t>NO.98, Hujiabian Road, Fengxin, Jiangxi Sheng, China</t>
  </si>
  <si>
    <t>No. 3, Chunyi Road, Industrial Park</t>
  </si>
  <si>
    <t>No.018, Qinhu Avenue, Binjiang East Road, Xuntang District, Jiujiang City, JiangXi Province, China</t>
  </si>
  <si>
    <t>No. 62, Jiuhu Road, Jiujiang City, Jiangxi 
Province, China, P.C: 332014</t>
  </si>
  <si>
    <t>801 East Binjiang Road, Jiujiang, Jiangxi, China</t>
  </si>
  <si>
    <t>Carlos Salazar 15, 87380, Matamoros, Tamaulipas, Mexico</t>
  </si>
  <si>
    <t>45 Industrial Place, Newton, MA 02461-1951</t>
  </si>
  <si>
    <t>No. T-27 MIDC Taloja Industiral Area, District Raigad, Maharashtra 410208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</si>
  <si>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</si>
  <si>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</si>
  <si>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</si>
  <si>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</si>
  <si>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2501 Camp Avenue, Carrollton, TX 75006 USA</t>
  </si>
  <si>
    <t>Rodovia BR 265 - Km 264 - Distrido Industrial de São João Del Rei - Minas gerais, CEP: 36315-000</t>
  </si>
  <si>
    <t>No.3 Weier Road, Funing Aoyang Industrial Park, Yecheng City, Jiangsu Province, China</t>
  </si>
  <si>
    <t>Taki Chemical Co. Ltd., 346, Miyanishi, Harima-Cho, Kako-gun, Hyogo-ken, 675-0145, Japan</t>
  </si>
  <si>
    <t>5, I-3A Road, Map Ta Phut Industrial Estate, Rayong 21150, Thailand</t>
  </si>
  <si>
    <t>Plant Goslar, Im Schleeke 78-91, 38642 Goslar</t>
  </si>
  <si>
    <t>No. 9 Industrial Park, Hitachi Ohmiya-city, Ibaraki Pref., Japan</t>
  </si>
  <si>
    <t>Plant Rhina, Ferroweg 1, 79725 Laufenburg (Baden)</t>
  </si>
  <si>
    <t>Telex Metals LLC, 105/115 Phyllis Drive, Croyden, PA 19021 USA</t>
  </si>
  <si>
    <t>Ulba Metallurgical Plant JSC, 102, Abay Ave., 070005, Ust-Kamenogorsk, Republic of Kazakhstan</t>
  </si>
  <si>
    <t>Guangdong Zhiyuan New Material Co., Ltd. Qiaotou Town, Yingde City Guangdong Province, China</t>
  </si>
  <si>
    <t>Rencun Industrial Zone, Xinxing County, Yunfu City, Guangdong Province, China</t>
  </si>
  <si>
    <t>RFH Tantalum Smeltery Co., Ltd (RFH), The Medium &amp; Small Enterprises Development Area, Yanling County, Zhuzhou, Hunan, China</t>
  </si>
  <si>
    <t>Henan Industry Zone, Xinbin District, Laibin City, GuangXi Province, China</t>
  </si>
  <si>
    <t>Nieuwe Dreef 33, Beerse, Belgium</t>
  </si>
  <si>
    <t>RAYA TIMAH ROAD NUMBER 1 MENTOK, WEST BANGKA, BANGKA BELITUNG ISLANDS PROVINCE</t>
  </si>
  <si>
    <t>12 Jalan Pantai, 12000 Butterworth, Penang, Malaysia</t>
  </si>
  <si>
    <t>4100 Sixth Avenue, Altoona PA 16602</t>
  </si>
  <si>
    <t>Barrio Arene, 20 - 48640 Berango Vizcaya, Spain</t>
  </si>
  <si>
    <t>Shegutian Team, Xiadu Village, Qiaokou Town, Suxianqiao District, Chenzhou, Hunnan / City province or state postal code: 650018, KUNMING</t>
  </si>
  <si>
    <t>Smelting Chemical Industry Park, Jinding Industry Park, Linxi county, Chifeng city, Inner Mongolia</t>
  </si>
  <si>
    <t>Rua Senador Carlos Gomes de Oliveira,80 São José/SC Brazil Zip Code 88104-785</t>
  </si>
  <si>
    <t>C/Jose Antonio Nave 2-10, Toledo, Espana</t>
  </si>
  <si>
    <t>Jl Kawasan Industri dan Pelabuhan Umum Jelitik, Sungai Liat, Kepulauan Bangka Belitung, Indonesia</t>
  </si>
  <si>
    <t>Jl. TPI Kawasan Industri Ketapang, Pangkal Pinang, Sumatera Selatan, Indonesia</t>
  </si>
  <si>
    <t>LOT No. BL-1, ZONE B, THILAWA SPECIAL ECONOMIC ZONE, YANGON, MYANMAR</t>
  </si>
  <si>
    <t>Road Oruro to Cala Cala, km 7.5, Bolivia</t>
  </si>
  <si>
    <t>Rua do Estanho, 123, Ariquemes, Rondônia, Brasil</t>
  </si>
  <si>
    <t>Estrada Mauro Auricchio, 1500, Bairro Taboão, Mogi das Cruzes, São Paulo</t>
  </si>
  <si>
    <t>ul. Strefowa 13, 39-442 Chmielów, Poland</t>
  </si>
  <si>
    <t>Jijie Town</t>
  </si>
  <si>
    <t>Wugong Longshan Laohu Guxiang Village 1, Chaoan Zone of Chaozhou, Guangdong</t>
  </si>
  <si>
    <t>Jiu Er Industrial Area, Jun Men Ling Town, HuiChang County, Ganzhou City, Jiangxi Province, China</t>
  </si>
  <si>
    <t>Nan Kang Industrial Park, Ganzhou, Jiangxi Province, China, 341413</t>
  </si>
  <si>
    <t>Av. Joao Ferreira Penna, 281 Distrito industrial III, CEP 14707-202 Bebedouro, Sao Paulo, Brazil</t>
  </si>
  <si>
    <t>2368 East Enterprise Parkway, Twinsburg, OH 44087</t>
  </si>
  <si>
    <t>Estrada dos Romeiros, Km 49, Bairro Guarapiranga, Pirapora do Bom Jesus City, São Paulo State, Brazil</t>
  </si>
  <si>
    <t>Panamericana Highway, Km 238, Pisco-Ica, Perú</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</si>
  <si>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</si>
  <si>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</si>
  <si>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</si>
  <si>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Jl. Halmahera Dusun Sigambir, Desa Air Ruai, Kec. Pemali, Kab. Bangka, Kepulauan Kepulauan Bangka Belitung</t>
  </si>
  <si>
    <t>Jl. TPA Lingkungan Kenanga Permai Kelurahan Kenanga, Kecamatan Sungailiat, Kabupaten Bangka, Propinsi Kepulauan Kepulauan Bangka Belitung</t>
  </si>
  <si>
    <t>Kawasan Industri san Pelabuhan Jelitik Sunailiat, Kepulauan Bangka Belitung Province</t>
  </si>
  <si>
    <t>Jl. Tengah Dusun Lintang RT.01/RW.01 Desa Lintang East Belitung, Kepulauan Bangka Belitung Province</t>
  </si>
  <si>
    <t>Jl.Manggar Tengah RT.016B/RW.005 Kelekak Datuk , Desa Badau - Kecamatan Badau</t>
  </si>
  <si>
    <t>Jalan Desa Air Mesu, Kecamatan Pangkalan Baru, Kabupaten Bangka Tengah, Kepulauan Bangka Belitung</t>
  </si>
  <si>
    <t>Dusun Gunung Tiong, Desa Pegantungan, Kecamatan Badau, Kabupaten Belitung, Kepulauan Bangka Belitung</t>
  </si>
  <si>
    <t>Jalan Ketapang Kawasan Industri, Pangkalpinang 33111, Kepulauan Bangka Belitung, Indonesia</t>
  </si>
  <si>
    <t>Jl. Brigjen Katamso km 6 No 9 RT 005 / RW 001 Tajung Uncang, Kecamatan Batu Aji, Batam, Kepulauan Riau</t>
  </si>
  <si>
    <t>Dusun Padang RT07, Desa Mentawak, Kecamatan Kelapa Kampit, Provinsi Kepulauan Kepulauan Bangka Belitung, Indonesia</t>
  </si>
  <si>
    <t>Komplek Industri dan Pelabuhan Air Kantung, Jelitik Kecamatan Sungailiat, Kabupaten Bangka, Propinsi Kepulauan Bangka Belitung</t>
  </si>
  <si>
    <t>Jl. Ketapang Rt 01 Rw 01 Kelurahan Temberan Kecamatan Bukit Intan Kota Pangkalpinang</t>
  </si>
  <si>
    <t>Jl. Polwan No 20 Kel. Dul Kec. Pangkalan Baru Kabupaten Bangka Tengah Provinsi Kep. Kepulauan Bangka Belitung</t>
  </si>
  <si>
    <t>Jl. Ketapang RT.19/12 Kel. Air Itam Kec. Bukit Intan Pangkal Pinang Provinsi Kepulauan Kepulauan Bangka Belitung</t>
  </si>
  <si>
    <t>Kawasan Industri Jelitik, Parit Padang, Sungailiat</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</si>
  <si>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</si>
  <si>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</si>
  <si>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</si>
  <si>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Kawasan Industri Ketapang, JL Ketapang Raya, Kelurahan Air Mawar, Kecamatan Bukit Intan, Kota Pangkal Pinang, Kepulauan Kepulauan Bangka Belitung</t>
  </si>
  <si>
    <t>Ketapang Kawasan Industri, Kecamatan Bukit Intan, Pangakal Pinang - Bangka 33116, Indonesia</t>
  </si>
  <si>
    <t>Jl. Raya Petikan RT 007 / RW 03. Dusun Petikan, Desa Sungai Samak. Kecamatan Badau, Kapubaten Belitung, Indonesia</t>
  </si>
  <si>
    <t>Hang Tuah Road No. 4 Prayun, Tanjung Balai Karimun regional,Kepulauan Riau Province</t>
  </si>
  <si>
    <t>Jl. A Yani No. 46 Pangkalpinang, Kepulauan Bangka Belitung Province</t>
  </si>
  <si>
    <t>Jl. Buje, RT X, Dsn Sumping, Desa Batu Penyu,</t>
  </si>
  <si>
    <t>No. 1-1, Lane 139, Gong 5th Rd., Lin 39, Wulin Village, 
Longtan Shiang Taoyuang, Taiwan</t>
  </si>
  <si>
    <t>Estrada Municipal Sargento Florêncio Ferreira, s/n., Glebas Califórnia, Piracicaba-SP, 13403-153</t>
  </si>
  <si>
    <t>905 Fern Hill Road, West Chester, PA 19380</t>
  </si>
  <si>
    <t>Datun, Gejiu City, Yunnan, China P.R.</t>
  </si>
  <si>
    <t>Thailand Smelting and Refining Co. Ltd.
80 Moo 8, Sakdidej Road, T. Vichit, A. Muang, 
Phuket 83000, THAILAND</t>
  </si>
  <si>
    <t>Highway BR 421, KM 1,1 – Ariquemes – Rondonia - Brazil</t>
  </si>
  <si>
    <t>Besides No. 5 Road, Economic and Technological Development Zone of Mengzi, Datun, Gejiu, Honghe, Yunnan, China</t>
  </si>
  <si>
    <t>Karuruma-Jabana, Kigali, Rwanda</t>
  </si>
  <si>
    <t>588 Route Kipushi, Commune Annexe, Lubumbashi, Haut-Katanga, Democratic Republic of Congo</t>
  </si>
  <si>
    <t>Jl.Ketapang, Kawasan Industri, Kota Pangkalpinang</t>
  </si>
  <si>
    <t>Jalan Raya Tempilang Kecamatan Kelapa, Kabupaten bangka barat, Provinsi Kepulauan Bangka Belitung, Indonesia</t>
  </si>
  <si>
    <t>Babaoshu, Zhadian, Jijie Town, Gejiu, Honghe State, Yunnan Province</t>
  </si>
  <si>
    <t>2, Iwase-Koshi-Machi, Toyama City, Toyama 931-8543 Japan</t>
  </si>
  <si>
    <t>Plot CN 06 Tan Tien Industrial Zone, Vinh Bao District, Hai Phong, Vietnam</t>
  </si>
  <si>
    <t>He Yu Village, He Yu Town, Luanchuan County, Luoyang City, Henan Province</t>
  </si>
  <si>
    <t>341300, Taxia Chongyi, Ganzhou, Jiangxi province, China</t>
  </si>
  <si>
    <t>Rua Augusto Valiatti, 77, Corveta – Araquari – Santa Catarina, ZIP Code: 89245-000</t>
  </si>
  <si>
    <t>No 18 Longbi Road, Yanshi, Xinluo District, Longyan, Fujian</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</si>
  <si>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</si>
  <si>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</si>
  <si>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</si>
  <si>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</si>
  <si>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20F Block A, Marina Bay Center, South of Xinghua Rd. Bao’an Center Area, Shenzhen, Guangdong Sheng</t>
  </si>
  <si>
    <t>Guanzhuang Town, Yuanling, Hunan, China</t>
  </si>
  <si>
    <t>Sizhuyuan, Suxian District, Chenzhou City, Hunan Province, China</t>
  </si>
  <si>
    <t>1-6-64 Sennari-cho Toyonaka, Osaka 561-0829 Japan</t>
  </si>
  <si>
    <t>Ganzhou City, Jiangxi Province, P.R.China</t>
  </si>
  <si>
    <t>WuDu Industrial Park,Xiushui County,Jiangxi Province</t>
  </si>
  <si>
    <t>Sunrise Project Area of Xiushui Industrial Park, Tonggu, Yichun, Jiangxi, China</t>
  </si>
  <si>
    <t>Changlong Town, Chongyi County, Ganzhou City, Jiangxi Province, China</t>
  </si>
  <si>
    <t>Changlong Town, Chongyi County, Ganzhou City, Jiangxi Province, PR China</t>
  </si>
  <si>
    <t>Fallon, NV</t>
  </si>
  <si>
    <t>Huntsville, AL</t>
  </si>
  <si>
    <t>No. 103, Section 3, Zhongshan Road, Fangliao Township, Pingtung County, Taiwan</t>
  </si>
  <si>
    <t>Malipo town, Nanfeng Xiaozhai, Yunnan, China</t>
  </si>
  <si>
    <t>Suoi Cat Hamlet, Ha Thuong commune, Dai Tu Dist., Thai Nguyen, Vietnam</t>
  </si>
  <si>
    <t>5601 Transit Rd, Depew, NY, USA 14043</t>
  </si>
  <si>
    <t>Unit D 1&amp;2 Greenmiles Compound, Iglesia ni Cristo St., Sta. Rosa 1, Marilao, Bulacan, Philippines P.C. 3019</t>
  </si>
  <si>
    <t>Bergia 33, St. Martin i-S, Styria, Austria A-8543</t>
  </si>
  <si>
    <t>No.298 Haijing Road, Xiamen Export Processing Zone Xiamen, Fujian, China, 361026</t>
  </si>
  <si>
    <t>No.300-1, Kejing Community, Haicang Subdistrict, Xiamen Area of China (Fujian) Pilot Free Trade Zone, P.C: 361026</t>
  </si>
  <si>
    <t>Dennis Huacon</t>
  </si>
  <si>
    <t>dhuacon@reldan.com</t>
  </si>
  <si>
    <t>Re-assessment In Progress</t>
  </si>
  <si>
    <t>Recycled, Scrap</t>
  </si>
  <si>
    <t>Mineral sourcing R/S</t>
  </si>
  <si>
    <t>Karl Heinz</t>
  </si>
  <si>
    <t>karl-heinz.flach@agosi.de</t>
  </si>
  <si>
    <t>Conformant-audited by LBMA RG / RJC- valid until  08/16/2025</t>
  </si>
  <si>
    <t>Not disclosed by supplier</t>
  </si>
  <si>
    <t>Mineral sourcing not disclosed by LBMA and RJC</t>
  </si>
  <si>
    <t>Mr. Saijyo</t>
  </si>
  <si>
    <t>nsaijyo@aida-j.jp</t>
  </si>
  <si>
    <t>Conformant-audited by RMI (members / partners)- valid until  05/23/2025</t>
  </si>
  <si>
    <t>Recycled, Scrap, but not all</t>
  </si>
  <si>
    <t>Mineral sourcing R/S and mine not disclosed by LBMA</t>
  </si>
  <si>
    <t>Mr. Rustam Halilov (Export Manager)</t>
  </si>
  <si>
    <t>r.halilov@agmk.uz</t>
  </si>
  <si>
    <t>Conformant-audited by LBMA RG- valid until  06/07/2025</t>
  </si>
  <si>
    <t>Mineral sourcing not disclosed by LBMA</t>
  </si>
  <si>
    <t>Jose Roberto Vago</t>
  </si>
  <si>
    <t>JRVago@AngloGoldAshanti.com.br</t>
  </si>
  <si>
    <t>Christoph Wild (Co-CEO)</t>
  </si>
  <si>
    <t>christoph.wild@argor.com</t>
  </si>
  <si>
    <t>Conformant-audited by LBMA RG / RJC- valid until  06/22/2026</t>
  </si>
  <si>
    <t>Takatsugu Motoki (Assistant General Manager)</t>
  </si>
  <si>
    <t>t-motoki@asahipretec.com</t>
  </si>
  <si>
    <t>Conformant-audited by LBMA RG- valid until  01/18/2025</t>
  </si>
  <si>
    <t>David Dorris</t>
  </si>
  <si>
    <t>david.dorris@asahirefining.com</t>
  </si>
  <si>
    <t>Borden Gold Mine</t>
  </si>
  <si>
    <t>From Canada</t>
  </si>
  <si>
    <t>Yoshimasa Uozumi</t>
  </si>
  <si>
    <t>cyuozumi@asaka.co.jp</t>
  </si>
  <si>
    <t>Conformant-audited by RMI (members / partners)- valid until  04/12/2025</t>
  </si>
  <si>
    <t>Steffi Greif</t>
  </si>
  <si>
    <t>s.greif@aurubis.com</t>
  </si>
  <si>
    <t>Maricel Santos (Manager - Production Planning Division), Elaine Kate Pagalilauan (Compliance/Planning)</t>
  </si>
  <si>
    <t>mcsantos@bsp.gov.ph (Maricel Santos), pagalilauanef@bsp.gov.ph (Elaine Kate Pagalilauan)</t>
  </si>
  <si>
    <t>Conformant-audited by LBMA RG- valid until  04/24/2025</t>
  </si>
  <si>
    <t>Hanna Schweitz</t>
  </si>
  <si>
    <t>hanna.schweitz@boliden.com</t>
  </si>
  <si>
    <t>Conformant-audited by LBMA RG- valid until  07/02/2025</t>
  </si>
  <si>
    <t>Philipp Reisert, Bruno Steinmetz</t>
  </si>
  <si>
    <t>Philipp.Reisert@c-hafner.de, ph.reisert@c-hafner.de,  Bruno.Steinmetz@c-hafner.de</t>
  </si>
  <si>
    <t>Conformant-audited by LBMA RG / RJC- valid until  05/10/2025</t>
  </si>
  <si>
    <t>Teresa Bent</t>
  </si>
  <si>
    <t>Teresa.Bent@glencore-ca.com</t>
  </si>
  <si>
    <t>Conformant-audited by LBMA RG- valid until  05/27/2025</t>
  </si>
  <si>
    <t>Giovanni Prelazzi</t>
  </si>
  <si>
    <t>giovanni.prelazzi@chimet.com</t>
  </si>
  <si>
    <t>Mr. Futoshi Sasaki</t>
  </si>
  <si>
    <t>info@chugaikogyo.co.jp</t>
  </si>
  <si>
    <t>Conformant-audited by RMI (members / partners)- valid until  08/25/2026</t>
  </si>
  <si>
    <t>Kishu Okuda</t>
  </si>
  <si>
    <t>okudak@dowa.co.jp</t>
  </si>
  <si>
    <t>Mineral sourcing R/S, HR and LR, mine not disclosed</t>
  </si>
  <si>
    <t>Ms. Kang Ju Hyun</t>
  </si>
  <si>
    <t>do2845@chol.com</t>
  </si>
  <si>
    <t>Conformant-audited by RMI (members / partners)- valid until  02/10/2026</t>
  </si>
  <si>
    <t>Kohei Shinoda</t>
  </si>
  <si>
    <t>shinodak@dowa.co.jp</t>
  </si>
  <si>
    <t>Conformant-audited by RMI (members / partners)- valid until  12/20/2024</t>
  </si>
  <si>
    <t>Mr. Yoshihiko Hoshikawa</t>
  </si>
  <si>
    <t>hoshikay@dowa.co.jp</t>
  </si>
  <si>
    <t>Conformant-audited by RMI (members / partners)- valid until  10/22/2024</t>
  </si>
  <si>
    <t>Conformant-audited by RMI (members / partners)- valid until  10/19/2024</t>
  </si>
  <si>
    <t>Maria Luisa Restrepo</t>
  </si>
  <si>
    <t>mlrestrepo@goldbygold.com</t>
  </si>
  <si>
    <t>Conformant-audited by RMI (members / partners)- valid until  03/22/2025</t>
  </si>
  <si>
    <t>Mineral sourcing R/S, HR, mine not disclosed</t>
  </si>
  <si>
    <t xml:space="preserve">Leigui Qin </t>
  </si>
  <si>
    <t>zjkyir@zjky.cn</t>
  </si>
  <si>
    <t xml:space="preserve">Mineral sourcing not disclosed by LBMA </t>
  </si>
  <si>
    <t>Eduard Stefanescu</t>
  </si>
  <si>
    <t>stefanescued@heimerle-meule.com</t>
  </si>
  <si>
    <t>Juergen Mueller</t>
  </si>
  <si>
    <t>juergen.mueller@heraeus.com</t>
  </si>
  <si>
    <t>Conformant-audited by RMI (members / partners)- valid until  05/16/2025</t>
  </si>
  <si>
    <t>Mineral sourcing R/S, LR, mine not disclosed by RJC</t>
  </si>
  <si>
    <t>Marc Schuetzkowski</t>
  </si>
  <si>
    <t>marc.schuetzkowski@heraeus.com</t>
  </si>
  <si>
    <t>Conformant-audited by LBMA RG / RJC- valid until  11/25/2024</t>
  </si>
  <si>
    <t>From various mines from Philippines, Thailand, Laos and China</t>
  </si>
  <si>
    <t/>
  </si>
  <si>
    <t>2274801749@qq.com</t>
  </si>
  <si>
    <t>Conformant-audited by LBMA RG- valid until  06/19/2025</t>
  </si>
  <si>
    <t>Tatsuto Nagata (Director)</t>
  </si>
  <si>
    <t>shizai@ifk.co.jp</t>
  </si>
  <si>
    <t>Conformant-audited by LBMA RG- valid until  06/21/2025</t>
  </si>
  <si>
    <t>Recycled but not all</t>
  </si>
  <si>
    <t>Cigdem Bostan</t>
  </si>
  <si>
    <t>cbostan@mygoldgram.com</t>
  </si>
  <si>
    <t>Filippo Finocchi</t>
  </si>
  <si>
    <t>filippo.finocchi@italpreziosi.it</t>
  </si>
  <si>
    <t>Conformant-audited by LBMA RG / RJC- valid until  03/24/2026</t>
  </si>
  <si>
    <t>pub@mint.go.jp</t>
  </si>
  <si>
    <t>Mr. Zhang</t>
  </si>
  <si>
    <t>master@jxcn.cn</t>
  </si>
  <si>
    <t>Ryosuke Tawara</t>
  </si>
  <si>
    <t>r_tawara@ppcu.co.jp</t>
  </si>
  <si>
    <t>Conformant-audited by LBMA RG- valid until  03/01/2025</t>
  </si>
  <si>
    <t>From Collahuasi, Los Pelambres, Escondida, Collahuasi, Cadia</t>
  </si>
  <si>
    <t>Mineral R/S and mining from Australia and Chile</t>
  </si>
  <si>
    <t>kazzinc@kazzinc.com</t>
  </si>
  <si>
    <t>Bill Adams</t>
  </si>
  <si>
    <t>william.adams@riotinto.com</t>
  </si>
  <si>
    <t>Oskar Filipowski</t>
  </si>
  <si>
    <t>Oskar.Filipowski@kghm.com</t>
  </si>
  <si>
    <t>Ms. Maiko Kobayashi</t>
  </si>
  <si>
    <t>maiko.kobayashi@kojima-c.co.jp</t>
  </si>
  <si>
    <t>Conformant-audited by RMI (members / partners)- valid until  09/27/2026</t>
  </si>
  <si>
    <t>Koohoi Kim</t>
  </si>
  <si>
    <t>khoikim@koreazinc.co.kr</t>
  </si>
  <si>
    <t>Conformant-audited by RMI (members / partners)- valid until  02/17/2026</t>
  </si>
  <si>
    <t>Recycled or scrap, and mining not disclosed by supplier</t>
  </si>
  <si>
    <t>Mineral sourcing LR, R/S based on RMAP-RMI's RCOI data</t>
  </si>
  <si>
    <t>Eduardo Sotilla</t>
  </si>
  <si>
    <t>ESotilla@lorfebre.com</t>
  </si>
  <si>
    <t>Mineral sourcing HR, R/S based on RMAP-RMI's RCOI data</t>
  </si>
  <si>
    <t>Jeong Hoon Shin</t>
  </si>
  <si>
    <t>jhshin@lsnikko.com</t>
  </si>
  <si>
    <t>Conformant-audited by LBMA RG- valid until  06/14/2025</t>
  </si>
  <si>
    <t>From Vale</t>
  </si>
  <si>
    <t>From Brazil</t>
  </si>
  <si>
    <t>Mr. KW Song</t>
  </si>
  <si>
    <t>kwsong@ltmetal.co.kr</t>
  </si>
  <si>
    <t>Tim Pelletier</t>
  </si>
  <si>
    <t>Timothy.Pelletier@materion.com</t>
  </si>
  <si>
    <t>Mr. Takashi Yamanoi</t>
  </si>
  <si>
    <t>yamanoi-t@matsuda-sangyo.co.jp; hinshou@matsuda-sangyo.co.jp</t>
  </si>
  <si>
    <t>Recycled and mining not disclosed by supplier</t>
  </si>
  <si>
    <t>Mineral R/S and mining not disclosed by LBMA</t>
  </si>
  <si>
    <t>Larry Drummond</t>
  </si>
  <si>
    <t>Larry.Drummond@metalor.com</t>
  </si>
  <si>
    <t>Conformant-audited by LBMA RG / RJC- valid until  04/23/2027</t>
  </si>
  <si>
    <t>Conformant-audited by LBMA RG / RJC- valid until  02/20/2025</t>
  </si>
  <si>
    <t>Mr. Xiaodong Li</t>
  </si>
  <si>
    <t>xiaodong.li@metalor.com</t>
  </si>
  <si>
    <t>Conformant-audited by LBMA RG / RJC- valid until  02/19/2025</t>
  </si>
  <si>
    <t>Recycled or scrap, and from Chenzhou Gold Mine</t>
  </si>
  <si>
    <t>Mineral R/S and mining in China</t>
  </si>
  <si>
    <t>Marco Pisino</t>
  </si>
  <si>
    <t>marco.pisino@metalor.com</t>
  </si>
  <si>
    <t>Conformant-audited by LBMA RG / RJC- valid until  04/04/2027</t>
  </si>
  <si>
    <t>Conformant-audited by LBMA RG / RJC- valid until  03/28/2027</t>
  </si>
  <si>
    <t>Celia Ortega</t>
  </si>
  <si>
    <t>Celia_Ortega@penoles.com.mx</t>
  </si>
  <si>
    <t>Mr. Tadakazu Kagami</t>
  </si>
  <si>
    <t>tkagami@mmc.co.jp</t>
  </si>
  <si>
    <t>Conformant-audited by LBMA RG- valid until  10/30/2024</t>
  </si>
  <si>
    <t>Recycling and from Huckleberry Mine, Copper Mountain Mine, Escondida Mine, Los Pelambres Mine</t>
  </si>
  <si>
    <t>From Canada, Chile</t>
  </si>
  <si>
    <t>Mr. Tatsuyoshi Sakada</t>
  </si>
  <si>
    <t>sakada@mitsui-kinzoku.com</t>
  </si>
  <si>
    <t>Conformant-audited by LBMA RG- valid until  03/06/2025</t>
  </si>
  <si>
    <t>Recycling and from Collahuasi, Los Pelambres, Escondida, Cadia Hill Mines</t>
  </si>
  <si>
    <t>From Australia, Chile</t>
  </si>
  <si>
    <t>Oliver Demierre</t>
  </si>
  <si>
    <t>olivier@mks.ch</t>
  </si>
  <si>
    <t>Rajesh Khosla</t>
  </si>
  <si>
    <t>rajesh.khosla@mmtcpamp.com</t>
  </si>
  <si>
    <t>Conformant-audited by LBMA RG- valid until  06/04/2025</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</si>
  <si>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</si>
  <si>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</si>
  <si>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</si>
  <si>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</si>
  <si>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</si>
  <si>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</si>
  <si>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</si>
  <si>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</si>
  <si>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Conformant-audited by LBMA RG- valid until  12/18/2024</t>
  </si>
  <si>
    <t>Ohura Soichiro</t>
  </si>
  <si>
    <t>ohura.soichiro@ohura.co.jp</t>
  </si>
  <si>
    <t>Luis Shin</t>
  </si>
  <si>
    <t>luis.shin@prmchile.com</t>
  </si>
  <si>
    <t>Conformant-audited by RMI (members / partners)- valid until  04/03/2025</t>
  </si>
  <si>
    <t>Mineral sourcing LR based on RMAP-RMI's RCOI data</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</si>
  <si>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</si>
  <si>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</si>
  <si>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</si>
  <si>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</si>
  <si>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</si>
  <si>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</si>
  <si>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</si>
  <si>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</si>
  <si>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</si>
  <si>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</si>
  <si>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Daniel Chvatal</t>
  </si>
  <si>
    <t>daniel.chvatal@safina.cz</t>
  </si>
  <si>
    <t>Conformant-audited by RMI (members / partners)- valid until  03/19/2025</t>
  </si>
  <si>
    <t>Some are recycled or scrap sourced but not all.</t>
  </si>
  <si>
    <t>Mineral sourcing R/S and LR based on RMAP-RMI's RCOI data</t>
  </si>
  <si>
    <t>Julian Sarda</t>
  </si>
  <si>
    <t>jsarda@sempsajp.com</t>
  </si>
  <si>
    <t>Conformant-audited by LBMA RG / RJC- valid until  07/04/2025</t>
  </si>
  <si>
    <t xml:space="preserve">Jiang Guochang </t>
  </si>
  <si>
    <t>ir@sd-gold.com</t>
  </si>
  <si>
    <t>zhaojinjinglian@zhaojin.cn (Cai Jiansheng), ytszjx@163@.com, zjky@zhaojin.com.cn</t>
  </si>
  <si>
    <t>Jin Chi Ling Gold Mine</t>
  </si>
  <si>
    <t>From China</t>
  </si>
  <si>
    <t>Chen Liyang</t>
  </si>
  <si>
    <t>service@tianzegold.com</t>
  </si>
  <si>
    <t>Ms. Claire Lin; Ava Hsieh</t>
  </si>
  <si>
    <t>claire.lin@solartech.com.tw; avahsieh@solartech.com.tw</t>
  </si>
  <si>
    <t>Recycled</t>
  </si>
  <si>
    <t>Akira Nozaki; Seiji Kaneko</t>
  </si>
  <si>
    <t>Funsokobutsu_Kin_Kinzoku@ni.smm.co.jp (Akira Nozaki); seiji_kaneko@ni.smm.co.jp (Seiji Kaneko)</t>
  </si>
  <si>
    <t>Conformant-audited by LBMA RG- valid until  05/13/2025</t>
  </si>
  <si>
    <t>Morenci, Cerro Verde, Sierra Gorda, Candelaria, Ojos del Salado, Hishikari mines</t>
  </si>
  <si>
    <t>From United States, Peru, Chile and Japan</t>
  </si>
  <si>
    <t>JH Ahn</t>
  </si>
  <si>
    <t>jhahn@sungeel.com</t>
  </si>
  <si>
    <t>Conformant-audited by RMI (members / partners)- valid until  03/22/2026</t>
  </si>
  <si>
    <t>tcaspa@tcaspa.com</t>
  </si>
  <si>
    <t>Ken Oka</t>
  </si>
  <si>
    <t>k-oka@ml.tanaka.co.jp</t>
  </si>
  <si>
    <t>Conformant-audited by LBMA RG- valid until  02/01/2025</t>
  </si>
  <si>
    <t>Naoji Yamada</t>
  </si>
  <si>
    <t>nao-yamada@tokuriki-kanda.co.jp</t>
  </si>
  <si>
    <t>Zhanas Muratbek</t>
  </si>
  <si>
    <t>admin@taukenaltyn.kz</t>
  </si>
  <si>
    <t>Conformant-audited by LBMA RG- valid until  10/25/2024</t>
  </si>
  <si>
    <t>Mr. JeUk You</t>
  </si>
  <si>
    <t>juyou@torecom.co.kr</t>
  </si>
  <si>
    <t>Jan Robbroeckx</t>
  </si>
  <si>
    <t>Jan.Robbroeckx@eu.umicore.com</t>
  </si>
  <si>
    <t>Conformant-audited by LBMA RG- valid until  05/14/2025</t>
  </si>
  <si>
    <t>Mr. Michael Mikolay</t>
  </si>
  <si>
    <t>MMikolay@unitedpmr.com</t>
  </si>
  <si>
    <t>Conformant-audited by RMI (members / partners)- valid until  07/26/2025</t>
  </si>
  <si>
    <t>Michael Mesaric</t>
  </si>
  <si>
    <t>Michael.Mesaric@valcambi.com</t>
  </si>
  <si>
    <t>Conformant-audited by LBMA RG / RJC- valid until  07/06/2026</t>
  </si>
  <si>
    <t>Nathan Edwards</t>
  </si>
  <si>
    <t>Nathan.edwards@perthmint.com.au</t>
  </si>
  <si>
    <t>The Bronzewing Gold Mine</t>
  </si>
  <si>
    <t xml:space="preserve">From Australia </t>
  </si>
  <si>
    <t>Stefan Helmling</t>
  </si>
  <si>
    <t>helmling@wieland-edelmetalle.de, Stefan.Helmling@wieland-edelmetalle.de</t>
  </si>
  <si>
    <t>Hiroyuki Itoigawa</t>
  </si>
  <si>
    <t>itoigawa@yamakin-gold.co.jp</t>
  </si>
  <si>
    <t>Conformant-audited by RMI (members / partners)- valid until  11/14/2024</t>
  </si>
  <si>
    <t>Yusuke Sakai</t>
  </si>
  <si>
    <t>sakai@mail.yk-metal.co.jp</t>
  </si>
  <si>
    <t>zjzx@zjgold.com</t>
  </si>
  <si>
    <t>Marcus Fasching</t>
  </si>
  <si>
    <t>marcus.fasching@oegussa.at</t>
  </si>
  <si>
    <t>Conformant-audited by RJC- valid until  01/30/2027</t>
  </si>
  <si>
    <t>Mineral sourcing not disclosed by RJC</t>
  </si>
  <si>
    <t>Tania Pelser</t>
  </si>
  <si>
    <t>tania.pelser@metcon.co.za</t>
  </si>
  <si>
    <t>Conformant-audited by RJC- valid until  03/20/2026</t>
  </si>
  <si>
    <t>Lauren Faella</t>
  </si>
  <si>
    <t>lfaella@adchem.com</t>
  </si>
  <si>
    <t>Conformant-audited by RMI (members / partners)- valid until  12/08/2024</t>
  </si>
  <si>
    <t>Serge Kimbrel</t>
  </si>
  <si>
    <t>serge.kimbel@weeecycling.com</t>
  </si>
  <si>
    <t>Mineral sourcing HR,LR, R/S based on RMAP-RMI's RCOI data</t>
  </si>
  <si>
    <t>Alexander Bruno de Paiva</t>
  </si>
  <si>
    <t>apaiva@amg-br.com</t>
  </si>
  <si>
    <t>Conformant-audited by RMI (members / partners)- valid until  05/03/2025</t>
  </si>
  <si>
    <t>Mineral sourcing LR and HR based on RMAP-RMI's RCOI data</t>
  </si>
  <si>
    <t>Craig Hafner</t>
  </si>
  <si>
    <t>Craig@dblockmetals.com</t>
  </si>
  <si>
    <t>Mr. Zheng</t>
  </si>
  <si>
    <t>xyz@uil.com.hk</t>
  </si>
  <si>
    <t>Conformant-audited by RMI (members / partners)- valid until  03/15/2025</t>
  </si>
  <si>
    <t>Mineral sourcing HR, CC and DRC based on RMAP-RMI's RCOI data</t>
  </si>
  <si>
    <t>Peter Tang</t>
  </si>
  <si>
    <t>tang396919@hotmail.com</t>
  </si>
  <si>
    <t>Conformant-audited by RMI (members / partners)- valid until  11/01/2024</t>
  </si>
  <si>
    <t>Mineral sourcing R/S ,LR from China based on RMAP-RMI's RCOI data</t>
  </si>
  <si>
    <t>Jean-Paul Meutcheho (Director of Corporate Social Responsibility)</t>
  </si>
  <si>
    <t>JMeutcheho@globaladvancedmetals.com</t>
  </si>
  <si>
    <t xml:space="preserve">Mineral sourcing R/S and LR  </t>
  </si>
  <si>
    <t>Recycled or scrap, and from Talison, Noventa, Tanco mines</t>
  </si>
  <si>
    <t>From Rwanda, DRC, Burundi, Mozambique, Brazil, Australia</t>
  </si>
  <si>
    <t>Jiang Ying</t>
  </si>
  <si>
    <t>3377815@qq.com</t>
  </si>
  <si>
    <t>Conformant-audited by RMI (members / partners)- valid until  05/10/2025</t>
  </si>
  <si>
    <t>Jocelyn Liu</t>
  </si>
  <si>
    <t>jocelynliu@qq.com</t>
  </si>
  <si>
    <t>Conformant-audited by RMI (members / partners)- valid until  12/13/2024</t>
  </si>
  <si>
    <t>Huang Yan</t>
  </si>
  <si>
    <t>710612919@qq.com</t>
  </si>
  <si>
    <t>Conformant-audited by RMI (members / partners)- valid until  04/28/2026</t>
  </si>
  <si>
    <t>Janny</t>
  </si>
  <si>
    <t>janny@jiujiangjx.com</t>
  </si>
  <si>
    <t>Conformant-audited by RMI (members / partners)- valid until  12/21/2024</t>
  </si>
  <si>
    <t>Mineral sourcing HR, DRC, CC based on RMAP-RMI's RCOI data</t>
  </si>
  <si>
    <t>Ms. Lynn Chan</t>
  </si>
  <si>
    <t>import@jjtanbre.com.cn</t>
  </si>
  <si>
    <t>Mineral sourcing DRC, HR, LR, CC ,R/S based on RMAP-RMI's RCOI data</t>
  </si>
  <si>
    <t>Feng Kaishun</t>
  </si>
  <si>
    <t>tonyzatanb@qq.com</t>
  </si>
  <si>
    <t>Mineral sourcing DRC,HR,CC  based on RMAP-RMI's RCOI data</t>
  </si>
  <si>
    <t>Carlota Garza</t>
  </si>
  <si>
    <t>carlota.garza@yageo.com</t>
  </si>
  <si>
    <t>Mark Smolinsky</t>
  </si>
  <si>
    <t>mark.smolinsky@taniobis.com</t>
  </si>
  <si>
    <t>Conformant-audited by RMI (members / partners)- valid until  11/10/2024</t>
  </si>
  <si>
    <t>Recycled or scrap, and from Talison and others mines</t>
  </si>
  <si>
    <t>From Bolivia, Brazil, Burundi, Ethiopia, India, Mozambique, Nambia, Rwanda, Sierra Leone, Zimbabwe, Nigeria, DRC</t>
  </si>
  <si>
    <t>Mr. Mathur Pranav</t>
  </si>
  <si>
    <t>pm@mpil.co.in</t>
  </si>
  <si>
    <t>Analia Calmell del Solar Del Rio</t>
  </si>
  <si>
    <t>analia.calmelldelsolar@minsur.com</t>
  </si>
  <si>
    <t>Mineral sourcing HR, CC and R/S based on RMAP-RMI's RCOI data</t>
  </si>
  <si>
    <t>Mr. Chen Wu</t>
  </si>
  <si>
    <t>chenw_nniec@otic.com.cn</t>
  </si>
  <si>
    <t>Conformant-audited by RMI (members / partners)- valid until  01/05/2025</t>
  </si>
  <si>
    <t>Scrap and mines from Kenticha, Nanping, Yichun</t>
  </si>
  <si>
    <t>Mineral sourcing from Brazil, Ethiopia, China</t>
  </si>
  <si>
    <t>Julia Ignatova</t>
  </si>
  <si>
    <t>j.ignatova@neomaterials.com</t>
  </si>
  <si>
    <t>Debie Laughlin</t>
  </si>
  <si>
    <t>DLaughlin@uct.com</t>
  </si>
  <si>
    <t>Daniel Clemente</t>
  </si>
  <si>
    <t>Desenvolvimento@resind.com.br</t>
  </si>
  <si>
    <t>Conformant-audited by RMI (members / partners)- valid until  07/15/2025</t>
  </si>
  <si>
    <t xml:space="preserve">Mineral sourcing HR, based on RMAP-RMI's RCOI data </t>
  </si>
  <si>
    <t>Rongfeng Li</t>
  </si>
  <si>
    <t>lyfyuxin@foxmail.com</t>
  </si>
  <si>
    <t>Mr. Yukihiko Yoshimi</t>
  </si>
  <si>
    <t>yoshimi@takichem.co.jp</t>
  </si>
  <si>
    <t>Frank Habig</t>
  </si>
  <si>
    <t>Frank.Habig@taniobis.com</t>
  </si>
  <si>
    <t>Mineral sourcing DRC, HR, LR, CC based on RMAP-RMI's RCOI data</t>
  </si>
  <si>
    <t>Mineral sourcing not disclosed by RMI</t>
  </si>
  <si>
    <t>Mineral sourcing HR, LR based on RMAP-RMI's RCOI data</t>
  </si>
  <si>
    <t>Mr. Jim Maguire (General Manager)</t>
  </si>
  <si>
    <t>jim@telexmetals.com</t>
  </si>
  <si>
    <t>Conformant-audited by RMI (members / partners)- valid until  02/14/2025</t>
  </si>
  <si>
    <t>Valerie Domas</t>
  </si>
  <si>
    <t>DomasVV@ulba.kz</t>
  </si>
  <si>
    <t>Scrap and mines from Rutsiro, Kamonyi, Ngororero, Rubavu, Muhanga, Nyamasheke, Muhanga</t>
  </si>
  <si>
    <t>Mineral sourcing DRC,HR,R/S based on RMAP-RMI's RCOI data</t>
  </si>
  <si>
    <t>Richard Zeng</t>
  </si>
  <si>
    <t>richard@ximeigroup.com</t>
  </si>
  <si>
    <t>Mineral sourcing  LR, HR, CC, DRC based on RMAP-RMI's RCOI data</t>
  </si>
  <si>
    <t>Mr. Yongqiang Wang (Vice-General Manager)</t>
  </si>
  <si>
    <t>wyq0099@163.com</t>
  </si>
  <si>
    <t>Irene Guan</t>
  </si>
  <si>
    <t>ireneguan@jinchengtn.com</t>
  </si>
  <si>
    <t>Don Lidexin</t>
  </si>
  <si>
    <t>ddl1626@163.com</t>
  </si>
  <si>
    <t>Mineral sourcing  LR, R/S based on RMAP-RMI's RCOI data</t>
  </si>
  <si>
    <t>Inge Hofkens</t>
  </si>
  <si>
    <t>Inge.Hofkens@metallo.com</t>
  </si>
  <si>
    <t>Conformant-audited by RMI (members / partners)- valid until  02/07/2025</t>
  </si>
  <si>
    <t>Ahmad Fajri Akhinov</t>
  </si>
  <si>
    <t>ahmad.fajri@pttimah.co.id</t>
  </si>
  <si>
    <t>Bangka &amp; Belitung Mines, PT Tambang Timah</t>
  </si>
  <si>
    <t>From Indonesia</t>
  </si>
  <si>
    <t>Wong Kin Nyap</t>
  </si>
  <si>
    <t>wong.kn@msmelt.com</t>
  </si>
  <si>
    <t>Rahman Hydraulic Tin Sdn. Bhd and others mines not disclosed by supplier</t>
  </si>
  <si>
    <t>From Congo, Rwanda, Indonesia,Malaysia and Australia</t>
  </si>
  <si>
    <t>Dan Weaver</t>
  </si>
  <si>
    <t>dweaver@alent.com</t>
  </si>
  <si>
    <t>Conformant-audited by RMI (members / partners)- valid until  02/09/2025</t>
  </si>
  <si>
    <t>Wei Yang</t>
  </si>
  <si>
    <t>yangwei2907@163.com</t>
  </si>
  <si>
    <t>Conformant-audited by RMI (members / partners)- valid until  10/26/2024</t>
  </si>
  <si>
    <t>Mr. Zhao Lizhi (Sale Director)</t>
  </si>
  <si>
    <t>406815194@qq.com; 15248671457@djzxy.com</t>
  </si>
  <si>
    <t>Conformant-audited by RMI (members / partners)- valid until  03/10/2026</t>
  </si>
  <si>
    <t>Henrique Samy Pereira</t>
  </si>
  <si>
    <t>hsamy@crmdobrasil.com</t>
  </si>
  <si>
    <t>Conformant-audited by RMI (members / partners)- valid until  12/19/2024</t>
  </si>
  <si>
    <t>Esther Canete</t>
  </si>
  <si>
    <t>ECANETE@CRMSYNERGIES.COM</t>
  </si>
  <si>
    <t>Farica Elrica</t>
  </si>
  <si>
    <t>Cvayijaya.tinsmelting@gmail.com</t>
  </si>
  <si>
    <t>Ghina Q</t>
  </si>
  <si>
    <t>ghina.qtrnnada@gmail.com</t>
  </si>
  <si>
    <t>Conformant-audited by RMI (members / partners)- valid until  06/29/2026</t>
  </si>
  <si>
    <t>Park Chan Sik</t>
  </si>
  <si>
    <t>pcs454@oneduksan.com</t>
  </si>
  <si>
    <t>Eastern Ming, Aung Pyi San</t>
  </si>
  <si>
    <t>From Thaninthari, Myanmar</t>
  </si>
  <si>
    <t>Marcelo Cespedes</t>
  </si>
  <si>
    <t>marcelo.cespedes@vinto.gob.bo</t>
  </si>
  <si>
    <t>Mineral sourcing LR and mining from Bolivia</t>
  </si>
  <si>
    <t>Ivan Cardoso</t>
  </si>
  <si>
    <t>ivan.viana@csn.com.br</t>
  </si>
  <si>
    <t>Mines in the Ariquemes Rondonia region of Brazil</t>
  </si>
  <si>
    <t>Douglas Cesar de Araujo</t>
  </si>
  <si>
    <t>douglas.araujo@chumbo.com.br</t>
  </si>
  <si>
    <t>Pawel Kupiec (Operations Manager)</t>
  </si>
  <si>
    <t>p.kupiec@fenixmetals.com</t>
  </si>
  <si>
    <t>Wu Jin</t>
  </si>
  <si>
    <t>wu@gejiumetal.com</t>
  </si>
  <si>
    <t>Gejiu &amp; Yunnan China</t>
  </si>
  <si>
    <t>Ying Yan</t>
  </si>
  <si>
    <t>36739603@qq.com</t>
  </si>
  <si>
    <t>Conformant-audited by RMI (members / partners)- valid until  03/18/2025</t>
  </si>
  <si>
    <t>Mr. Peng Xu</t>
  </si>
  <si>
    <t>470977527@qq.com</t>
  </si>
  <si>
    <t>Ms. Xiaoting Xie</t>
  </si>
  <si>
    <t>1296619795@qq.com</t>
  </si>
  <si>
    <t>Fernando Junior</t>
  </si>
  <si>
    <t>fernandojunior@magnusmetais.com.br</t>
  </si>
  <si>
    <t>Eric Ozan</t>
  </si>
  <si>
    <t>EOZAN@metallicresources.com</t>
  </si>
  <si>
    <t>Mineral sourcing LR based on RMAP-RMI's RCOI data, from Brazil</t>
  </si>
  <si>
    <t>Mr. Jose Ore Rivera</t>
  </si>
  <si>
    <t>Jose.Ore@minsur.com</t>
  </si>
  <si>
    <t>Conformant-audited by RMI (members / partners)- valid until  10/20/2024</t>
  </si>
  <si>
    <t>San Rafael, Puno</t>
  </si>
  <si>
    <t>From Peru</t>
  </si>
  <si>
    <t>Conformant-audited by RMI (members / partners)- valid until  06/07/2027</t>
  </si>
  <si>
    <t>Muk Sawarin P.</t>
  </si>
  <si>
    <t>rmi@omthai.co.th</t>
  </si>
  <si>
    <t>Conformant-audited by RMI (members / partners)- valid until  01/10/2026</t>
  </si>
  <si>
    <t>Ms. Vangie Punongbayan</t>
  </si>
  <si>
    <t>eb.punongbayan@omp.com.ph</t>
  </si>
  <si>
    <t>Mariano Pero (General Manager)</t>
  </si>
  <si>
    <t>mpero@omsabo.com</t>
  </si>
  <si>
    <t>Conformant-audited by RMI (members / partners)- valid until  05/24/2025</t>
  </si>
  <si>
    <t>Regita</t>
  </si>
  <si>
    <t>arieskencanasejahtera@gmail.com</t>
  </si>
  <si>
    <t>Isa Suhardiman</t>
  </si>
  <si>
    <t>isa.suhardiman@gmail.com</t>
  </si>
  <si>
    <t>Conformant-audited by RMI (members / partners)- valid until  03/15/2026</t>
  </si>
  <si>
    <t>(Offshore) Penyusuk, Luar, Penyusuk Dalam, Simping &amp; (Onshore) Batu Rusa.</t>
  </si>
  <si>
    <t>Mr. Sam Chandra</t>
  </si>
  <si>
    <t>sam@atdmmj.com</t>
  </si>
  <si>
    <t>Conformant-audited by RMI (members / partners)- valid until  04/01/2025</t>
  </si>
  <si>
    <t>Venny K</t>
  </si>
  <si>
    <t>venny@imligroup.com</t>
  </si>
  <si>
    <t>Conformant-audited by RMI (members / partners)- valid until  05/31/2025</t>
  </si>
  <si>
    <t>Rudy Sumarli</t>
  </si>
  <si>
    <t>babelsuryaalamlestari@gmail.com</t>
  </si>
  <si>
    <t>Belitung Island, Indonesia</t>
  </si>
  <si>
    <t>Andi Kurniawan</t>
  </si>
  <si>
    <t>Yoanbz_dahsyat@yahoo.com</t>
  </si>
  <si>
    <t>Conformant-audited by RMI (members / partners)- valid until  11/27/2024</t>
  </si>
  <si>
    <t>Janliman Suranta Sembiring</t>
  </si>
  <si>
    <t>belitungindustrisejahterapt@gmail.com</t>
  </si>
  <si>
    <t>Rosalinda Dwijayanti</t>
  </si>
  <si>
    <t>linda@imligroup.com</t>
  </si>
  <si>
    <t>Conformant-audited by RMI (members / partners)- valid until  10/07/2025</t>
  </si>
  <si>
    <t>Soren Agustinus</t>
  </si>
  <si>
    <t>soren@ciptapersadamulia.co.id</t>
  </si>
  <si>
    <t>Conformant-audited by RMI (members / partners)- valid until  10/06/2026</t>
  </si>
  <si>
    <t>Mr. Nazar</t>
  </si>
  <si>
    <t>nazar@msptin.co.id</t>
  </si>
  <si>
    <t>Conformant-audited by RMI (members / partners)- valid until  03/03/2026</t>
  </si>
  <si>
    <t>Blok Mapur-Cit, Blok Bemban Utara, Blok Kepuh Utara</t>
  </si>
  <si>
    <t>Conformant-audited by RMI (members / partners)- valid until  01/23/2027</t>
  </si>
  <si>
    <t>Andi Pak</t>
  </si>
  <si>
    <t>premiumtinindonesia16@gmail.com</t>
  </si>
  <si>
    <t>From Bangka, Indonesia</t>
  </si>
  <si>
    <t>Santi</t>
  </si>
  <si>
    <t>primatimah@yahoo.com</t>
  </si>
  <si>
    <t>Conformant-audited by RMI (members / partners)- valid until  04/20/2025</t>
  </si>
  <si>
    <t>PTU</t>
  </si>
  <si>
    <t>Eri Irwanto</t>
  </si>
  <si>
    <t>eri@puterasarana.com</t>
  </si>
  <si>
    <t>Conformant-audited by RMI (members / partners)- valid until  02/22/2026</t>
  </si>
  <si>
    <t>Danny Widjaya</t>
  </si>
  <si>
    <t>rajawalirimbaperkasa@gmail.com</t>
  </si>
  <si>
    <t>Mr. Hermanto</t>
  </si>
  <si>
    <t>hermanto.home@gmail.com</t>
  </si>
  <si>
    <t>Andy Antofat</t>
  </si>
  <si>
    <t>andy.antofat@dominiontin.com</t>
  </si>
  <si>
    <t>Bangka and Belitung Island mine</t>
  </si>
  <si>
    <t>Juan Setiadi</t>
  </si>
  <si>
    <t>juan_setiadi@yahoo.co.uk</t>
  </si>
  <si>
    <t>Conformant-audited by RMI (members / partners)- valid until  04/26/2025</t>
  </si>
  <si>
    <t>Mineral sourcing LR, from Indonesia</t>
  </si>
  <si>
    <t>Temmy Njoto</t>
  </si>
  <si>
    <t>temmy.njoto@gmail.com</t>
  </si>
  <si>
    <t>Conformant-audited by RMI (members / partners)- valid until  12/20/2025</t>
  </si>
  <si>
    <t>Kundur, Riau Islands</t>
  </si>
  <si>
    <t>Angga</t>
  </si>
  <si>
    <t>angga@tinindo.com; edisonrs@yahoo.com</t>
  </si>
  <si>
    <t xml:space="preserve">PT. Tinindo Inter Nusa,  Own concession </t>
  </si>
  <si>
    <t>Bangka Island, Bangka Nelitung Province, from Indonesia</t>
  </si>
  <si>
    <t>Jopie Kawan</t>
  </si>
  <si>
    <t>agusjopiegunawan1688@gmail.com</t>
  </si>
  <si>
    <t>Conformant-audited by RMI (members / partners)- valid until  07/13/2025</t>
  </si>
  <si>
    <t>Mineral sourcing HR based on RMAP-RMI's RCOI data</t>
  </si>
  <si>
    <t>Ruby Chen</t>
  </si>
  <si>
    <t>rdh_42@rdh.com.tw</t>
  </si>
  <si>
    <t>Mineral sourcing R/S, LR based on RMAP-RMI's RCOI data</t>
  </si>
  <si>
    <t>Vinicius Soares Regno</t>
  </si>
  <si>
    <t>vinicius@superligasmetais.com.br</t>
  </si>
  <si>
    <t>Conformant-audited by RMI (members / partners)- valid until  12/12/2024</t>
  </si>
  <si>
    <t>Ben Etherington</t>
  </si>
  <si>
    <t>ben@nathantrotter.com</t>
  </si>
  <si>
    <t>Conformant-audited by RMI (members / partners)- valid until  10/18/2025</t>
  </si>
  <si>
    <t>Ms. Yang Hongju</t>
  </si>
  <si>
    <t>530426080@qq.com</t>
  </si>
  <si>
    <t>Gejiu Yunnan</t>
  </si>
  <si>
    <t>Mr. Warit Choovaree (Commercial Supply &amp; Purchasing Manager)</t>
  </si>
  <si>
    <t>warit@thaisarco.com</t>
  </si>
  <si>
    <t>Recycled or scrap, and mining: 
Bluestone Mine Tasmania in Australia
Panasqueira, Portugal
UIS Mine, Namibia
PT Sumber Jaya Indah, Indonesia</t>
  </si>
  <si>
    <t>From Australia, Portugal, Namibia and Indonesia</t>
  </si>
  <si>
    <t>Paulo Amparo</t>
  </si>
  <si>
    <t>gerentegeral.rp@whitesolder.com.br</t>
  </si>
  <si>
    <t>Mineral sourcing DRC, HR, LR based on RMAP-RMI's RCOI data</t>
  </si>
  <si>
    <t>Ms. Vera Yang</t>
  </si>
  <si>
    <t>sjfw_rs@163.com</t>
  </si>
  <si>
    <t>Gejiu Laochang Tin Mine / Datun Tin Mine</t>
  </si>
  <si>
    <t>From China, and Mineral sourcing DRC, HR, LR, R/S  based on RMAP-RMI's RCOI data</t>
  </si>
  <si>
    <t>Juliette Mukakaranda</t>
  </si>
  <si>
    <t>juliette.mukakaranda@lunasmelter.com</t>
  </si>
  <si>
    <t>Conformant-audited by RMI (members / partners)- valid until  05/29/2025</t>
  </si>
  <si>
    <t>From Rwanda, DRC, and Mineral sourcing HR, CC based on RMAP-RMI's RCOI data</t>
  </si>
  <si>
    <t>Hitesh Raj Chag</t>
  </si>
  <si>
    <t>raj@messarl.com</t>
  </si>
  <si>
    <t>Mineral sourcing DRC based on RMAP-RMI's RCOI data</t>
  </si>
  <si>
    <t>From Indonesa</t>
  </si>
  <si>
    <t>Wiwik Sarihastuti</t>
  </si>
  <si>
    <t>timahnusantara@yahoo.com</t>
  </si>
  <si>
    <t>Li Haiying</t>
  </si>
  <si>
    <t>745992996@qq.com</t>
  </si>
  <si>
    <t xml:space="preserve">Yunnan Gejiu </t>
  </si>
  <si>
    <t>Tsukasa Kawakatsu</t>
  </si>
  <si>
    <t>tsukasa-kawakatsu@allied-material.co.jp</t>
  </si>
  <si>
    <t>Not disclosed per TI-CMC</t>
  </si>
  <si>
    <t>Ms. Li Mei (Tracy) Luo</t>
  </si>
  <si>
    <t>tracy_llm@aliyun.com</t>
  </si>
  <si>
    <t>Mineral sourcing HR, DRC, CC, R/S based on RMAP-RMI's RCOI data</t>
  </si>
  <si>
    <t>Yanhua Liu</t>
  </si>
  <si>
    <t>liuyanhua@cn.cmoc.com</t>
  </si>
  <si>
    <t>Conformant-audited by RMI (members / partners)- valid until  12/28/2024</t>
  </si>
  <si>
    <t>Wubing</t>
  </si>
  <si>
    <t>export1@zy-tungsten.com</t>
  </si>
  <si>
    <t>Taoxikeng Tungsten Industry Mine</t>
  </si>
  <si>
    <t>Leandro Campos</t>
  </si>
  <si>
    <t>leandro.campos@cronimet.com.br</t>
  </si>
  <si>
    <t>Suwei Zou</t>
  </si>
  <si>
    <t>zou.suwei@cxtc.com</t>
  </si>
  <si>
    <t>Conformant-audited by RMI (members / partners)- valid until  09/08/2025</t>
  </si>
  <si>
    <t>Vincent Lau</t>
  </si>
  <si>
    <t>23026897@qq.com</t>
  </si>
  <si>
    <t>Conformant-audited by RMI (members / partners)- valid until  05/10/2027</t>
  </si>
  <si>
    <t>Mineral sourcing LR,R/S based on RMAP-RMI's RCOI data</t>
  </si>
  <si>
    <t>Nancy Zhang</t>
  </si>
  <si>
    <t>nancy@sinda-tungsten.com</t>
  </si>
  <si>
    <t>Ganzhou Grand Metals Minerals Industry Co.,Ltd.</t>
  </si>
  <si>
    <t>Cristian A. Kommer</t>
  </si>
  <si>
    <t>cristian.kommer@globaltungsten.com</t>
  </si>
  <si>
    <t>Conformant-audited by RMI (members / partners)- valid until  10/27/2024</t>
  </si>
  <si>
    <t>Mineral sourcing not disclosed by TI-CMC</t>
  </si>
  <si>
    <t>Ms. Eileen</t>
  </si>
  <si>
    <t>hfw@xl-tungsten.com</t>
  </si>
  <si>
    <t>Conformant-audited by RMI (members / partners)- valid until  11/17/2026</t>
  </si>
  <si>
    <t>Dr. Markus Zumdick</t>
  </si>
  <si>
    <t>markus.zumdick@hcstarck.com</t>
  </si>
  <si>
    <t xml:space="preserve">Mineral sourcing not disclosed by TI-CMC </t>
  </si>
  <si>
    <t xml:space="preserve">Zhaoxia Zeng </t>
  </si>
  <si>
    <t>zengzhaoxia@gem.com.cn</t>
  </si>
  <si>
    <t>Cici</t>
  </si>
  <si>
    <t>7231684@qq.com</t>
  </si>
  <si>
    <t>Junhua Hu</t>
  </si>
  <si>
    <t>hujinhuacn@qq.com</t>
  </si>
  <si>
    <t>Conformant-audited by RMI (members / partners)- valid until  07/04/2025</t>
  </si>
  <si>
    <t>Chenzhou Diamond Tungsten Products Co.,Ltd.</t>
  </si>
  <si>
    <t>Mr. Akira Kawaguchi</t>
  </si>
  <si>
    <t>akawaguc@jnm.co.jp</t>
  </si>
  <si>
    <t>Chang Yuzhong</t>
  </si>
  <si>
    <t>marketing@jxtc.com.cn</t>
  </si>
  <si>
    <t>Conformant-audited by RMI (members / partners)- valid until  06/15/2025</t>
  </si>
  <si>
    <t>Mineral sourcing not disclosed by TI-CMC, from China</t>
  </si>
  <si>
    <t>Ms. Wang Ling</t>
  </si>
  <si>
    <t>370315969@qq.com</t>
  </si>
  <si>
    <t>dept1@cniecjx.com.cn</t>
  </si>
  <si>
    <t>Conformant-audited by RMI (members / partners)- valid until  07/05/2025</t>
  </si>
  <si>
    <t>Mr. Zhong Sheng</t>
  </si>
  <si>
    <t>jxxswy@jxtc.com.cn</t>
  </si>
  <si>
    <t>Conformant-audited by RMI (members / partners)- valid until  09/22/2025</t>
  </si>
  <si>
    <t>Mike Yang</t>
  </si>
  <si>
    <t>tungsten.export@w.jx.cn</t>
  </si>
  <si>
    <t>Conformant-audited by RMI (members / partners)- valid until  06/17/2025</t>
  </si>
  <si>
    <t>Mitch Lenhard</t>
  </si>
  <si>
    <t>mitch.lenhard@kennametal.com</t>
  </si>
  <si>
    <t>Conformant-audited by RMI (members / partners)- valid until  02/01/2025</t>
  </si>
  <si>
    <t>David Yen</t>
  </si>
  <si>
    <t>david@lianyoucorp.com</t>
  </si>
  <si>
    <t>Conformant-audited by RMI (members / partners)- valid until  06/08/2026</t>
  </si>
  <si>
    <t>Zou Suwei</t>
  </si>
  <si>
    <t>Conformant-audited by RMI (members / partners)- valid until  05/22/2026</t>
  </si>
  <si>
    <t>William ParryJones</t>
  </si>
  <si>
    <t>william.parryjones@mr.masangroup.com</t>
  </si>
  <si>
    <t>Nui Phao</t>
  </si>
  <si>
    <t>From Vietnam, and mineral sourcing LR, HR, DRC, CC based on RMAP-RMI's RCOI data</t>
  </si>
  <si>
    <t>Roger Showalter</t>
  </si>
  <si>
    <t>roger@buffalotungsten.com, roger@niagararefining.com</t>
  </si>
  <si>
    <t>Conformant-audited by RMI (members / partners)- valid until  03/13/2025</t>
  </si>
  <si>
    <t>Lily Zhang</t>
  </si>
  <si>
    <t>josephine08@163.com</t>
  </si>
  <si>
    <t>Conformant-audited by RMI (members / partners)- valid until  06/08/2025</t>
  </si>
  <si>
    <t>Mineral sourcing LR, HR, CC based on RMAP-RMI's RCOI data</t>
  </si>
  <si>
    <t>Steffen Schmidt</t>
  </si>
  <si>
    <t>s.schmidt@wolfram.at</t>
  </si>
  <si>
    <t>Mineral sourcing CC,R/S based on RMAP-RMI's RCOI data</t>
  </si>
  <si>
    <t>NingHua XingLuoKeng Tungsten Mining Co., Ltd, 
North american tungsten corp. ltd</t>
  </si>
  <si>
    <t>From China, Philippine, Spain,Rwanda, Vietnam, DRC, Bolivia</t>
  </si>
  <si>
    <t>Conformant-audited by RMI (members / partners)- valid until  05/29/2026</t>
  </si>
  <si>
    <t>Ning Hua Xingluokeng Tungsten Mining Co.,Ltd, Luoyang Yulu Mining Co.,Ltd, Zijin Mining Co.,Ltd, Xinxhou Mining Co.,Ltd, Xianglushan Mine</t>
  </si>
  <si>
    <t xml:space="preserve">Cai Jiansheng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</si>
</sst>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ols.st.com/s/?tabset-9243c=a0513"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t.com/conflict-free_minerals" TargetMode="External"/><Relationship Id="rId5" Type="http://schemas.openxmlformats.org/officeDocument/2006/relationships/hyperlink" Target="https://ols.st.com/s/?tabset-9243c=a0513" TargetMode="External"/><Relationship Id="rId10" Type="http://schemas.openxmlformats.org/officeDocument/2006/relationships/comments" Target="../comments1.xml"/><Relationship Id="rId4" Type="http://schemas.openxmlformats.org/officeDocument/2006/relationships/hyperlink" Target="mailto:conflict_minerals_request@st.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55" customHeight="1">
      <c r="A29" s="296"/>
      <c r="B29" s="309"/>
      <c r="C29" s="303"/>
      <c r="D29" s="306"/>
      <c r="E29" s="294"/>
      <c r="F29" s="165" t="s">
        <v>58</v>
      </c>
      <c r="G29" s="25"/>
    </row>
    <row r="30" spans="1:7" ht="62.5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7E98B0C-E6AF-44AA-AEED-86A21FF381C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2BB386-2A75-4B9B-8D62-2CABDD36B4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89" sqref="G89:J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34" t="s">
        <v>15866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t="s">
        <v>15866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34" t="s">
        <v>15866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t="s">
        <v>15867</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t="s">
        <v>15868</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t="s">
        <v>15869</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t="s">
        <v>15870</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15871</v>
      </c>
      <c r="E56" s="369"/>
      <c r="F56" s="47"/>
      <c r="G56" s="334" t="s">
        <v>15872</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15871</v>
      </c>
      <c r="E57" s="369"/>
      <c r="F57" s="47"/>
      <c r="G57" s="334" t="s">
        <v>15872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15871</v>
      </c>
      <c r="E58" s="369"/>
      <c r="F58" s="47"/>
      <c r="G58" s="334" t="s">
        <v>15872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15871</v>
      </c>
      <c r="E59" s="369"/>
      <c r="F59" s="47"/>
      <c r="G59" s="334" t="s">
        <v>15872</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484</v>
      </c>
      <c r="E62" s="333"/>
      <c r="F62" s="47"/>
      <c r="G62" s="334" t="s">
        <v>15872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t="s">
        <v>15872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t="s">
        <v>15872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t="s">
        <v>15872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J15" r:id="rId3" display="Customer support team (For customer requests click here : Onlinesupport)" xr:uid="{39DE636B-E720-43FC-81DD-54C68FF16C25}"/>
    <hyperlink ref="D16" r:id="rId4" xr:uid="{C09AEDC5-4F16-413D-A6D0-1294A8E815DE}"/>
    <hyperlink ref="D18:J18" r:id="rId5" display="Patrizia Santoro (For customer requests click here: Onlinesupport)" xr:uid="{D5A2B35F-C2BE-4643-BF42-696B4EB5C1C5}"/>
    <hyperlink ref="G77" r:id="rId6" xr:uid="{0B8EF3F7-5478-4059-B370-F2551450145F}"/>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0" zoomScaleNormal="80" zoomScalePageLayoutView="55" workbookViewId="0">
      <selection sqref="A1:A104857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2417</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t="s">
        <v>15874</v>
      </c>
      <c r="I5" s="184" t="str">
        <f ca="1">IF(ISERROR($V5),"",OFFSET('Smelter Look-up'!$H$4,$V5-4,0))</f>
        <v>Fairless Hills</v>
      </c>
      <c r="J5" s="184" t="str">
        <f ca="1">IF(ISERROR($V5),"",OFFSET('Smelter Look-up'!$I$4,$V5-4,0))</f>
        <v>Pennsylvania</v>
      </c>
      <c r="K5" s="224" t="s">
        <v>16089</v>
      </c>
      <c r="L5" s="224" t="s">
        <v>16090</v>
      </c>
      <c r="M5" s="224" t="s">
        <v>16091</v>
      </c>
      <c r="N5" s="224" t="s">
        <v>16092</v>
      </c>
      <c r="O5" s="224" t="s">
        <v>16093</v>
      </c>
      <c r="P5" s="185" t="s">
        <v>484</v>
      </c>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19.95"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t="s">
        <v>15875</v>
      </c>
      <c r="I6" s="184" t="str">
        <f ca="1">IF(ISERROR($V6),"",OFFSET('Smelter Look-up'!$H$4,$V6-4,0))</f>
        <v>Pforzheim</v>
      </c>
      <c r="J6" s="184" t="str">
        <f ca="1">IF(ISERROR($V6),"",OFFSET('Smelter Look-up'!$I$4,$V6-4,0))</f>
        <v>Baden-Württemberg</v>
      </c>
      <c r="K6" s="224" t="s">
        <v>16094</v>
      </c>
      <c r="L6" s="224" t="s">
        <v>16095</v>
      </c>
      <c r="M6" s="224" t="s">
        <v>16096</v>
      </c>
      <c r="N6" s="224" t="s">
        <v>16097</v>
      </c>
      <c r="O6" s="224" t="s">
        <v>16098</v>
      </c>
      <c r="P6" s="185" t="s">
        <v>486</v>
      </c>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19.95"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t="s">
        <v>15876</v>
      </c>
      <c r="I7" s="184" t="str">
        <f ca="1">IF(ISERROR($V7),"",OFFSET('Smelter Look-up'!$H$4,$V7-4,0))</f>
        <v>Fuchu</v>
      </c>
      <c r="J7" s="184" t="str">
        <f ca="1">IF(ISERROR($V7),"",OFFSET('Smelter Look-up'!$I$4,$V7-4,0))</f>
        <v>Tokyo</v>
      </c>
      <c r="K7" s="224" t="s">
        <v>16099</v>
      </c>
      <c r="L7" s="224" t="s">
        <v>16100</v>
      </c>
      <c r="M7" s="224" t="s">
        <v>16101</v>
      </c>
      <c r="N7" s="224" t="s">
        <v>16102</v>
      </c>
      <c r="O7" s="224" t="s">
        <v>16103</v>
      </c>
      <c r="P7" s="185" t="s">
        <v>485</v>
      </c>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9.95"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t="s">
        <v>15877</v>
      </c>
      <c r="I8" s="184" t="str">
        <f ca="1">IF(ISERROR($V8),"",OFFSET('Smelter Look-up'!$H$4,$V8-4,0))</f>
        <v>Almalyk</v>
      </c>
      <c r="J8" s="184" t="str">
        <f ca="1">IF(ISERROR($V8),"",OFFSET('Smelter Look-up'!$I$4,$V8-4,0))</f>
        <v>Toshkent</v>
      </c>
      <c r="K8" s="224" t="s">
        <v>16104</v>
      </c>
      <c r="L8" s="224" t="s">
        <v>16105</v>
      </c>
      <c r="M8" s="224" t="s">
        <v>16106</v>
      </c>
      <c r="N8" s="224" t="s">
        <v>16097</v>
      </c>
      <c r="O8" s="224" t="s">
        <v>16107</v>
      </c>
      <c r="P8" s="185" t="s">
        <v>486</v>
      </c>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9.95"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t="s">
        <v>15878</v>
      </c>
      <c r="I9" s="184" t="str">
        <f ca="1">IF(ISERROR($V9),"",OFFSET('Smelter Look-up'!$H$4,$V9-4,0))</f>
        <v>Nova Lima</v>
      </c>
      <c r="J9" s="184" t="str">
        <f ca="1">IF(ISERROR($V9),"",OFFSET('Smelter Look-up'!$I$4,$V9-4,0))</f>
        <v>Minas Gerais</v>
      </c>
      <c r="K9" s="224" t="s">
        <v>16108</v>
      </c>
      <c r="L9" s="224" t="s">
        <v>16109</v>
      </c>
      <c r="M9" s="224"/>
      <c r="N9" s="224" t="s">
        <v>16097</v>
      </c>
      <c r="O9" s="224" t="s">
        <v>16107</v>
      </c>
      <c r="P9" s="185" t="s">
        <v>486</v>
      </c>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9.95"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t="s">
        <v>15879</v>
      </c>
      <c r="I10" s="184" t="str">
        <f ca="1">IF(ISERROR($V10),"",OFFSET('Smelter Look-up'!$H$4,$V10-4,0))</f>
        <v>Mendrisio</v>
      </c>
      <c r="J10" s="184" t="str">
        <f ca="1">IF(ISERROR($V10),"",OFFSET('Smelter Look-up'!$I$4,$V10-4,0))</f>
        <v>Ticino</v>
      </c>
      <c r="K10" s="224" t="s">
        <v>16110</v>
      </c>
      <c r="L10" s="224" t="s">
        <v>16111</v>
      </c>
      <c r="M10" s="224" t="s">
        <v>16112</v>
      </c>
      <c r="N10" s="224" t="s">
        <v>16097</v>
      </c>
      <c r="O10" s="224" t="s">
        <v>16098</v>
      </c>
      <c r="P10" s="185" t="s">
        <v>485</v>
      </c>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9.95"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t="s">
        <v>15880</v>
      </c>
      <c r="I11" s="184" t="str">
        <f ca="1">IF(ISERROR($V11),"",OFFSET('Smelter Look-up'!$H$4,$V11-4,0))</f>
        <v>Kobe</v>
      </c>
      <c r="J11" s="184" t="str">
        <f ca="1">IF(ISERROR($V11),"",OFFSET('Smelter Look-up'!$I$4,$V11-4,0))</f>
        <v>Hyogo</v>
      </c>
      <c r="K11" s="224" t="s">
        <v>16113</v>
      </c>
      <c r="L11" s="224" t="s">
        <v>16114</v>
      </c>
      <c r="M11" s="224" t="s">
        <v>16115</v>
      </c>
      <c r="N11" s="224" t="s">
        <v>16102</v>
      </c>
      <c r="O11" s="224" t="s">
        <v>16107</v>
      </c>
      <c r="P11" s="185" t="s">
        <v>485</v>
      </c>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19.95" customHeight="1">
      <c r="A12" s="262" t="s">
        <v>683</v>
      </c>
      <c r="B12" s="182" t="str">
        <f ca="1">IF(LEN(A12)=0,"",INDEX('Smelter Look-up'!$A:$A,MATCH($A12,'Smelter Look-up'!$E:$E,0)))</f>
        <v>Gold</v>
      </c>
      <c r="C12" s="186" t="str">
        <f ca="1">IF(LEN(A12)=0,"",INDEX('Smelter Look-up'!$C:$C,MATCH($A12,'Smelter Look-up'!$E:$E,0)))</f>
        <v>Asahi Refining Canada Ltd.</v>
      </c>
      <c r="D12" s="230"/>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t="s">
        <v>15881</v>
      </c>
      <c r="I12" s="184" t="str">
        <f ca="1">IF(ISERROR($V12),"",OFFSET('Smelter Look-up'!$H$4,$V12-4,0))</f>
        <v>Brampton</v>
      </c>
      <c r="J12" s="184" t="str">
        <f ca="1">IF(ISERROR($V12),"",OFFSET('Smelter Look-up'!$I$4,$V12-4,0))</f>
        <v>Ontario</v>
      </c>
      <c r="K12" s="224" t="s">
        <v>16116</v>
      </c>
      <c r="L12" s="224" t="s">
        <v>16117</v>
      </c>
      <c r="M12" s="224"/>
      <c r="N12" s="224" t="s">
        <v>16118</v>
      </c>
      <c r="O12" s="224" t="s">
        <v>16119</v>
      </c>
      <c r="P12" s="185" t="s">
        <v>485</v>
      </c>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30</v>
      </c>
      <c r="X12" s="227">
        <f t="shared" ca="1" si="3"/>
        <v>0</v>
      </c>
      <c r="AB12" s="228" t="str">
        <f t="shared" ca="1" si="4"/>
        <v>GoldAsahi Refining Canada Ltd.</v>
      </c>
    </row>
    <row r="13" spans="1:34" s="227" customFormat="1" ht="19.95" customHeight="1">
      <c r="A13" s="262" t="s">
        <v>682</v>
      </c>
      <c r="B13" s="182" t="str">
        <f ca="1">IF(LEN(A13)=0,"",INDEX('Smelter Look-up'!$A:$A,MATCH($A13,'Smelter Look-up'!$E:$E,0)))</f>
        <v>Gold</v>
      </c>
      <c r="C13" s="186" t="str">
        <f ca="1">IF(LEN(A13)=0,"",INDEX('Smelter Look-up'!$C:$C,MATCH($A13,'Smelter Look-up'!$E:$E,0)))</f>
        <v>Asahi Refining USA Inc.</v>
      </c>
      <c r="D13" s="230"/>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t="s">
        <v>15882</v>
      </c>
      <c r="I13" s="184" t="str">
        <f ca="1">IF(ISERROR($V13),"",OFFSET('Smelter Look-up'!$H$4,$V13-4,0))</f>
        <v>Salt Lake City</v>
      </c>
      <c r="J13" s="184" t="str">
        <f ca="1">IF(ISERROR($V13),"",OFFSET('Smelter Look-up'!$I$4,$V13-4,0))</f>
        <v>Utah</v>
      </c>
      <c r="K13" s="224" t="s">
        <v>16116</v>
      </c>
      <c r="L13" s="224" t="s">
        <v>16117</v>
      </c>
      <c r="M13" s="224"/>
      <c r="N13" s="224" t="s">
        <v>16097</v>
      </c>
      <c r="O13" s="224" t="s">
        <v>16107</v>
      </c>
      <c r="P13" s="185" t="s">
        <v>486</v>
      </c>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31</v>
      </c>
      <c r="X13" s="227">
        <f t="shared" ca="1" si="3"/>
        <v>0</v>
      </c>
      <c r="AB13" s="228" t="str">
        <f t="shared" ca="1" si="4"/>
        <v>GoldAsahi Refining USA Inc.</v>
      </c>
    </row>
    <row r="14" spans="1:34" s="227" customFormat="1" ht="19.95" customHeight="1">
      <c r="A14" s="262" t="s">
        <v>652</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t="s">
        <v>15883</v>
      </c>
      <c r="I14" s="184" t="str">
        <f ca="1">IF(ISERROR($V14),"",OFFSET('Smelter Look-up'!$H$4,$V14-4,0))</f>
        <v>Tamura</v>
      </c>
      <c r="J14" s="184" t="str">
        <f ca="1">IF(ISERROR($V14),"",OFFSET('Smelter Look-up'!$I$4,$V14-4,0))</f>
        <v>Fukushima</v>
      </c>
      <c r="K14" s="224" t="s">
        <v>16120</v>
      </c>
      <c r="L14" s="224" t="s">
        <v>16121</v>
      </c>
      <c r="M14" s="224" t="s">
        <v>16122</v>
      </c>
      <c r="N14" s="224" t="s">
        <v>16092</v>
      </c>
      <c r="O14" s="224" t="s">
        <v>16093</v>
      </c>
      <c r="P14" s="185" t="s">
        <v>484</v>
      </c>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3"/>
        <v>0</v>
      </c>
      <c r="AB14" s="228" t="str">
        <f t="shared" ca="1" si="4"/>
        <v>GoldAsaka Riken Co., Ltd.</v>
      </c>
    </row>
    <row r="15" spans="1:34" s="227" customFormat="1" ht="19.95"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t="s">
        <v>15884</v>
      </c>
      <c r="I15" s="184" t="str">
        <f ca="1">IF(ISERROR($V15),"",OFFSET('Smelter Look-up'!$H$4,$V15-4,0))</f>
        <v>Hamburg</v>
      </c>
      <c r="J15" s="184" t="str">
        <f ca="1">IF(ISERROR($V15),"",OFFSET('Smelter Look-up'!$I$4,$V15-4,0))</f>
        <v>Hamburg</v>
      </c>
      <c r="K15" s="224" t="s">
        <v>16123</v>
      </c>
      <c r="L15" s="224" t="s">
        <v>16124</v>
      </c>
      <c r="M15" s="224"/>
      <c r="N15" s="224" t="s">
        <v>16097</v>
      </c>
      <c r="O15" s="224" t="s">
        <v>16107</v>
      </c>
      <c r="P15" s="185" t="s">
        <v>486</v>
      </c>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19.95" customHeight="1">
      <c r="A16" s="262" t="s">
        <v>655</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t="s">
        <v>15885</v>
      </c>
      <c r="I16" s="184" t="str">
        <f ca="1">IF(ISERROR($V16),"",OFFSET('Smelter Look-up'!$H$4,$V16-4,0))</f>
        <v>Quezon City</v>
      </c>
      <c r="J16" s="184" t="str">
        <f ca="1">IF(ISERROR($V16),"",OFFSET('Smelter Look-up'!$I$4,$V16-4,0))</f>
        <v>Rizal</v>
      </c>
      <c r="K16" s="224" t="s">
        <v>16125</v>
      </c>
      <c r="L16" s="224" t="s">
        <v>16126</v>
      </c>
      <c r="M16" s="224" t="s">
        <v>16127</v>
      </c>
      <c r="N16" s="224" t="s">
        <v>16097</v>
      </c>
      <c r="O16" s="224" t="s">
        <v>16107</v>
      </c>
      <c r="P16" s="185" t="s">
        <v>486</v>
      </c>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19.95" customHeight="1">
      <c r="A17" s="262" t="s">
        <v>656</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t="s">
        <v>15886</v>
      </c>
      <c r="I17" s="184" t="str">
        <f ca="1">IF(ISERROR($V17),"",OFFSET('Smelter Look-up'!$H$4,$V17-4,0))</f>
        <v>Skelleftehamn</v>
      </c>
      <c r="J17" s="184" t="str">
        <f ca="1">IF(ISERROR($V17),"",OFFSET('Smelter Look-up'!$I$4,$V17-4,0))</f>
        <v>Västerbottens län [SE-24]</v>
      </c>
      <c r="K17" s="224" t="s">
        <v>16128</v>
      </c>
      <c r="L17" s="224" t="s">
        <v>16129</v>
      </c>
      <c r="M17" s="224" t="s">
        <v>16130</v>
      </c>
      <c r="N17" s="224" t="s">
        <v>16097</v>
      </c>
      <c r="O17" s="224" t="s">
        <v>16107</v>
      </c>
      <c r="P17" s="185" t="s">
        <v>486</v>
      </c>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19.95" customHeight="1">
      <c r="A18" s="181" t="s">
        <v>658</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t="s">
        <v>15887</v>
      </c>
      <c r="I18" s="184" t="str">
        <f ca="1">IF(ISERROR($V18),"",OFFSET('Smelter Look-up'!$H$4,$V18-4,0))</f>
        <v>Pforzheim</v>
      </c>
      <c r="J18" s="184" t="str">
        <f ca="1">IF(ISERROR($V18),"",OFFSET('Smelter Look-up'!$I$4,$V18-4,0))</f>
        <v>Baden-Württemberg</v>
      </c>
      <c r="K18" s="224" t="s">
        <v>16131</v>
      </c>
      <c r="L18" s="224" t="s">
        <v>16132</v>
      </c>
      <c r="M18" s="224" t="s">
        <v>16133</v>
      </c>
      <c r="N18" s="224" t="s">
        <v>16097</v>
      </c>
      <c r="O18" s="224" t="s">
        <v>16098</v>
      </c>
      <c r="P18" s="185" t="s">
        <v>486</v>
      </c>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75.599999999999994">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t="s">
        <v>15888</v>
      </c>
      <c r="I19" s="184" t="str">
        <f ca="1">IF(ISERROR($V19),"",OFFSET('Smelter Look-up'!$H$4,$V19-4,0))</f>
        <v>Montréal</v>
      </c>
      <c r="J19" s="184" t="str">
        <f ca="1">IF(ISERROR($V19),"",OFFSET('Smelter Look-up'!$I$4,$V19-4,0))</f>
        <v>Quebec</v>
      </c>
      <c r="K19" s="224" t="s">
        <v>16134</v>
      </c>
      <c r="L19" s="224" t="s">
        <v>16135</v>
      </c>
      <c r="M19" s="224" t="s">
        <v>16136</v>
      </c>
      <c r="N19" s="224" t="s">
        <v>16097</v>
      </c>
      <c r="O19" s="224" t="s">
        <v>16107</v>
      </c>
      <c r="P19" s="185" t="s">
        <v>486</v>
      </c>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37.799999999999997">
      <c r="A20" s="181" t="s">
        <v>662</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t="s">
        <v>15889</v>
      </c>
      <c r="I20" s="184" t="str">
        <f ca="1">IF(ISERROR($V20),"",OFFSET('Smelter Look-up'!$H$4,$V20-4,0))</f>
        <v>Arezzo</v>
      </c>
      <c r="J20" s="184" t="str">
        <f ca="1">IF(ISERROR($V20),"",OFFSET('Smelter Look-up'!$I$4,$V20-4,0))</f>
        <v>Toscana</v>
      </c>
      <c r="K20" s="224" t="s">
        <v>16137</v>
      </c>
      <c r="L20" s="224" t="s">
        <v>16138</v>
      </c>
      <c r="M20" s="224"/>
      <c r="N20" s="224" t="s">
        <v>16097</v>
      </c>
      <c r="O20" s="224" t="s">
        <v>16107</v>
      </c>
      <c r="P20" s="185" t="s">
        <v>486</v>
      </c>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37.799999999999997">
      <c r="A21" s="181" t="s">
        <v>663</v>
      </c>
      <c r="B21" s="182" t="str">
        <f ca="1">IF(LEN(A21)=0,"",INDEX('Smelter Look-up'!$A:$A,MATCH($A21,'Smelter Look-up'!$E:$E,0)))</f>
        <v>Gold</v>
      </c>
      <c r="C21" s="186" t="str">
        <f ca="1">IF(LEN(A21)=0,"",INDEX('Smelter Look-up'!$C:$C,MATCH($A21,'Smelter Look-up'!$E:$E,0)))</f>
        <v>Chugai Mining</v>
      </c>
      <c r="D21" s="230"/>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t="s">
        <v>15890</v>
      </c>
      <c r="I21" s="184" t="str">
        <f ca="1">IF(ISERROR($V21),"",OFFSET('Smelter Look-up'!$H$4,$V21-4,0))</f>
        <v>Chiyoda</v>
      </c>
      <c r="J21" s="184" t="str">
        <f ca="1">IF(ISERROR($V21),"",OFFSET('Smelter Look-up'!$I$4,$V21-4,0))</f>
        <v>Tokyo</v>
      </c>
      <c r="K21" s="224" t="s">
        <v>16139</v>
      </c>
      <c r="L21" s="224" t="s">
        <v>16140</v>
      </c>
      <c r="M21" s="224" t="s">
        <v>16141</v>
      </c>
      <c r="N21" s="224" t="s">
        <v>16102</v>
      </c>
      <c r="O21" s="224" t="s">
        <v>16103</v>
      </c>
      <c r="P21" s="185" t="s">
        <v>485</v>
      </c>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37.799999999999997">
      <c r="A22" s="181" t="s">
        <v>667</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t="s">
        <v>15891</v>
      </c>
      <c r="I22" s="184" t="str">
        <f ca="1">IF(ISERROR($V22),"",OFFSET('Smelter Look-up'!$H$4,$V22-4,0))</f>
        <v>Kosaka</v>
      </c>
      <c r="J22" s="184" t="str">
        <f ca="1">IF(ISERROR($V22),"",OFFSET('Smelter Look-up'!$I$4,$V22-4,0))</f>
        <v>Akita</v>
      </c>
      <c r="K22" s="224" t="s">
        <v>16142</v>
      </c>
      <c r="L22" s="224" t="s">
        <v>16143</v>
      </c>
      <c r="M22" s="224" t="s">
        <v>16091</v>
      </c>
      <c r="N22" s="224" t="s">
        <v>16102</v>
      </c>
      <c r="O22" s="224" t="s">
        <v>16144</v>
      </c>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3"/>
        <v>0</v>
      </c>
      <c r="AB22" s="228" t="str">
        <f t="shared" ca="1" si="4"/>
        <v>GoldDowa</v>
      </c>
    </row>
    <row r="23" spans="1:28" s="227" customFormat="1" ht="63">
      <c r="A23" s="181" t="s">
        <v>666</v>
      </c>
      <c r="B23" s="182" t="str">
        <f ca="1">IF(LEN(A23)=0,"",INDEX('Smelter Look-up'!$A:$A,MATCH($A23,'Smelter Look-up'!$E:$E,0)))</f>
        <v>Gold</v>
      </c>
      <c r="C23" s="186" t="str">
        <f ca="1">IF(LEN(A23)=0,"",INDEX('Smelter Look-up'!$C:$C,MATCH($A23,'Smelter Look-up'!$E:$E,0)))</f>
        <v>DSC (Do Sung Corporation)</v>
      </c>
      <c r="D23" s="230"/>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t="s">
        <v>15892</v>
      </c>
      <c r="I23" s="184" t="str">
        <f ca="1">IF(ISERROR($V23),"",OFFSET('Smelter Look-up'!$H$4,$V23-4,0))</f>
        <v>Gimpo</v>
      </c>
      <c r="J23" s="184" t="str">
        <f ca="1">IF(ISERROR($V23),"",OFFSET('Smelter Look-up'!$I$4,$V23-4,0))</f>
        <v>Gyeonggi-do</v>
      </c>
      <c r="K23" s="224" t="s">
        <v>16145</v>
      </c>
      <c r="L23" s="224" t="s">
        <v>16146</v>
      </c>
      <c r="M23" s="224" t="s">
        <v>16147</v>
      </c>
      <c r="N23" s="224" t="s">
        <v>16092</v>
      </c>
      <c r="O23" s="224" t="s">
        <v>16093</v>
      </c>
      <c r="P23" s="185" t="s">
        <v>484</v>
      </c>
      <c r="Q23" s="225"/>
      <c r="R23" s="182" t="str">
        <f ca="1">IF(ISERROR($V23),"",OFFSET('Smelter Look-up'!$C$4,$V23-4,0)&amp;"")</f>
        <v>DSC (Do Sung Corporation)</v>
      </c>
      <c r="S23" s="181" t="str">
        <f t="shared" ca="1" si="2"/>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3"/>
        <v>0</v>
      </c>
      <c r="AB23" s="228" t="str">
        <f t="shared" ca="1" si="4"/>
        <v>GoldDSC (Do Sung Corporation)</v>
      </c>
    </row>
    <row r="24" spans="1:28" s="227" customFormat="1" ht="75.599999999999994">
      <c r="A24" s="181" t="s">
        <v>393</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t="s">
        <v>15893</v>
      </c>
      <c r="I24" s="184" t="str">
        <f ca="1">IF(ISERROR($V24),"",OFFSET('Smelter Look-up'!$H$4,$V24-4,0))</f>
        <v>Honjo</v>
      </c>
      <c r="J24" s="184" t="str">
        <f ca="1">IF(ISERROR($V24),"",OFFSET('Smelter Look-up'!$I$4,$V24-4,0))</f>
        <v>Saitama</v>
      </c>
      <c r="K24" s="224" t="s">
        <v>16148</v>
      </c>
      <c r="L24" s="224" t="s">
        <v>16149</v>
      </c>
      <c r="M24" s="224" t="s">
        <v>16150</v>
      </c>
      <c r="N24" s="224" t="s">
        <v>16092</v>
      </c>
      <c r="O24" s="224" t="s">
        <v>16093</v>
      </c>
      <c r="P24" s="185" t="s">
        <v>484</v>
      </c>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3"/>
        <v>0</v>
      </c>
      <c r="AB24" s="228" t="str">
        <f t="shared" ca="1" si="4"/>
        <v>GoldEco-System Recycling Co., Ltd. East Plant</v>
      </c>
    </row>
    <row r="25" spans="1:28" s="227" customFormat="1" ht="88.2">
      <c r="A25" s="181" t="s">
        <v>13834</v>
      </c>
      <c r="B25" s="182" t="str">
        <f ca="1">IF(LEN(A25)=0,"",INDEX('Smelter Look-up'!$A:$A,MATCH($A25,'Smelter Look-up'!$E:$E,0)))</f>
        <v>Gold</v>
      </c>
      <c r="C25" s="186" t="str">
        <f ca="1">IF(LEN(A25)=0,"",INDEX('Smelter Look-up'!$C:$C,MATCH($A25,'Smelter Look-up'!$E:$E,0)))</f>
        <v>Eco-System Recycling Co., Ltd. North Plant</v>
      </c>
      <c r="D25" s="230"/>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t="s">
        <v>15894</v>
      </c>
      <c r="I25" s="184" t="str">
        <f ca="1">IF(ISERROR($V25),"",OFFSET('Smelter Look-up'!$H$4,$V25-4,0))</f>
        <v>Kazuno</v>
      </c>
      <c r="J25" s="184" t="str">
        <f ca="1">IF(ISERROR($V25),"",OFFSET('Smelter Look-up'!$I$4,$V25-4,0))</f>
        <v>Akita</v>
      </c>
      <c r="K25" s="224" t="s">
        <v>16151</v>
      </c>
      <c r="L25" s="224" t="s">
        <v>16152</v>
      </c>
      <c r="M25" s="224" t="s">
        <v>16153</v>
      </c>
      <c r="N25" s="224" t="s">
        <v>16092</v>
      </c>
      <c r="O25" s="224" t="s">
        <v>16093</v>
      </c>
      <c r="P25" s="185" t="s">
        <v>484</v>
      </c>
      <c r="Q25" s="225"/>
      <c r="R25" s="182" t="str">
        <f ca="1">IF(ISERROR($V25),"",OFFSET('Smelter Look-up'!$C$4,$V25-4,0)&amp;"")</f>
        <v>Eco-System Recycling Co., Ltd. North Plant</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3"/>
        <v>0</v>
      </c>
      <c r="AB25" s="228" t="str">
        <f t="shared" ca="1" si="4"/>
        <v>GoldEco-System Recycling Co., Ltd. North Plant</v>
      </c>
    </row>
    <row r="26" spans="1:28" s="227" customFormat="1" ht="88.2">
      <c r="A26" s="181" t="s">
        <v>13835</v>
      </c>
      <c r="B26" s="182" t="str">
        <f ca="1">IF(LEN(A26)=0,"",INDEX('Smelter Look-up'!$A:$A,MATCH($A26,'Smelter Look-up'!$E:$E,0)))</f>
        <v>Gold</v>
      </c>
      <c r="C26" s="186" t="str">
        <f ca="1">IF(LEN(A26)=0,"",INDEX('Smelter Look-up'!$C:$C,MATCH($A26,'Smelter Look-up'!$E:$E,0)))</f>
        <v>Eco-System Recycling Co., Ltd. West Plant</v>
      </c>
      <c r="D26" s="230"/>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t="s">
        <v>15895</v>
      </c>
      <c r="I26" s="184" t="str">
        <f ca="1">IF(ISERROR($V26),"",OFFSET('Smelter Look-up'!$H$4,$V26-4,0))</f>
        <v>Okayama</v>
      </c>
      <c r="J26" s="184" t="str">
        <f ca="1">IF(ISERROR($V26),"",OFFSET('Smelter Look-up'!$I$4,$V26-4,0))</f>
        <v>Okayama</v>
      </c>
      <c r="K26" s="224" t="s">
        <v>16151</v>
      </c>
      <c r="L26" s="224" t="s">
        <v>16152</v>
      </c>
      <c r="M26" s="224" t="s">
        <v>16154</v>
      </c>
      <c r="N26" s="224" t="s">
        <v>16092</v>
      </c>
      <c r="O26" s="224" t="s">
        <v>16093</v>
      </c>
      <c r="P26" s="185" t="s">
        <v>484</v>
      </c>
      <c r="Q26" s="225"/>
      <c r="R26" s="182" t="str">
        <f ca="1">IF(ISERROR($V26),"",OFFSET('Smelter Look-up'!$C$4,$V26-4,0)&amp;"")</f>
        <v>Eco-System Recycling Co., Ltd. West Plant</v>
      </c>
      <c r="S26" s="181" t="str">
        <f t="shared" ca="1" si="2"/>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3"/>
        <v>0</v>
      </c>
      <c r="AB26" s="228" t="str">
        <f t="shared" ca="1" si="4"/>
        <v>GoldEco-System Recycling Co., Ltd. West Plant</v>
      </c>
    </row>
    <row r="27" spans="1:28" s="227" customFormat="1" ht="63">
      <c r="A27" s="181" t="s">
        <v>15417</v>
      </c>
      <c r="B27" s="182" t="str">
        <f ca="1">IF(LEN(A27)=0,"",INDEX('Smelter Look-up'!$A:$A,MATCH($A27,'Smelter Look-up'!$E:$E,0)))</f>
        <v>Gold</v>
      </c>
      <c r="C27" s="186" t="str">
        <f ca="1">IF(LEN(A27)=0,"",INDEX('Smelter Look-up'!$C:$C,MATCH($A27,'Smelter Look-up'!$E:$E,0)))</f>
        <v>Gold by Gold Colombia</v>
      </c>
      <c r="D27" s="230"/>
      <c r="E27" s="182" t="str">
        <f ca="1">IF(ISERROR($V27),"",OFFSET('Smelter Look-up'!$D$4,$V27-4,0)&amp;"")</f>
        <v>COLOMBIA</v>
      </c>
      <c r="F27" s="182" t="str">
        <f ca="1">IF(ISERROR($V27),"",OFFSET('Smelter Look-up'!$E$4,$V27-4,0))</f>
        <v>CID003641</v>
      </c>
      <c r="G27" s="182" t="str">
        <f ca="1">IF(C27=$X$4,IF(ISERROR($V27),"Enter smelter details","RMI"),IF(ISERROR($V27),"",OFFSET('Smelter Look-up'!$F$4,$V27-4,0)))</f>
        <v>RMI</v>
      </c>
      <c r="H27" s="183" t="s">
        <v>15896</v>
      </c>
      <c r="I27" s="184" t="str">
        <f ca="1">IF(ISERROR($V27),"",OFFSET('Smelter Look-up'!$H$4,$V27-4,0))</f>
        <v>Medellín</v>
      </c>
      <c r="J27" s="184" t="str">
        <f ca="1">IF(ISERROR($V27),"",OFFSET('Smelter Look-up'!$I$4,$V27-4,0))</f>
        <v>Antioquia</v>
      </c>
      <c r="K27" s="224" t="s">
        <v>16155</v>
      </c>
      <c r="L27" s="224" t="s">
        <v>16156</v>
      </c>
      <c r="M27" s="224" t="s">
        <v>16157</v>
      </c>
      <c r="N27" s="224" t="s">
        <v>16102</v>
      </c>
      <c r="O27" s="224" t="s">
        <v>16158</v>
      </c>
      <c r="P27" s="185" t="s">
        <v>485</v>
      </c>
      <c r="Q27" s="225"/>
      <c r="R27" s="182" t="str">
        <f ca="1">IF(ISERROR($V27),"",OFFSET('Smelter Look-up'!$C$4,$V27-4,0)&amp;"")</f>
        <v>Gold by Gold Colombia</v>
      </c>
      <c r="S27" s="181" t="str">
        <f t="shared" ca="1" si="2"/>
        <v>CO</v>
      </c>
      <c r="T27" s="181" t="str">
        <f ca="1">IF(B27="","",IF(ISERROR(MATCH($J27,SorP!$B$1:$B$6226,0)),"",INDIRECT("'SorP'!$A$"&amp;MATCH($S27&amp;$J27,SorP!C:C,0))))</f>
        <v>CO-ANT</v>
      </c>
      <c r="U27" s="201"/>
      <c r="V27" s="226">
        <f ca="1">IF(C27="",NA(),IF(OR(C27="Smelter not listed",C27="Smelter not yet identified"),MATCH($B27&amp;$D27,'Smelter Look-up'!$J:$J,0),MATCH($B27&amp;$C27,'Smelter Look-up'!$J:$J,0)))</f>
        <v>93</v>
      </c>
      <c r="X27" s="227">
        <f t="shared" ca="1" si="3"/>
        <v>0</v>
      </c>
      <c r="AB27" s="228" t="str">
        <f t="shared" ca="1" si="4"/>
        <v>GoldGold by Gold Colombia</v>
      </c>
    </row>
    <row r="28" spans="1:28" s="227" customFormat="1" ht="88.2">
      <c r="A28" s="181" t="s">
        <v>740</v>
      </c>
      <c r="B28" s="182" t="str">
        <f ca="1">IF(LEN(A28)=0,"",INDEX('Smelter Look-up'!$A:$A,MATCH($A28,'Smelter Look-up'!$E:$E,0)))</f>
        <v>Gold</v>
      </c>
      <c r="C28" s="186" t="str">
        <f ca="1">IF(LEN(A28)=0,"",INDEX('Smelter Look-up'!$C:$C,MATCH($A28,'Smelter Look-up'!$E:$E,0)))</f>
        <v>Gold Refinery of Zijin Mining Group Co., Ltd.</v>
      </c>
      <c r="D28" s="230"/>
      <c r="E28" s="182" t="str">
        <f ca="1">IF(ISERROR($V28),"",OFFSET('Smelter Look-up'!$D$4,$V28-4,0)&amp;"")</f>
        <v>CHINA</v>
      </c>
      <c r="F28" s="182" t="str">
        <f ca="1">IF(ISERROR($V28),"",OFFSET('Smelter Look-up'!$E$4,$V28-4,0))</f>
        <v>CID002243</v>
      </c>
      <c r="G28" s="182" t="str">
        <f ca="1">IF(C28=$X$4,IF(ISERROR($V28),"Enter smelter details","RMI"),IF(ISERROR($V28),"",OFFSET('Smelter Look-up'!$F$4,$V28-4,0)))</f>
        <v>RMI</v>
      </c>
      <c r="H28" s="183" t="s">
        <v>15897</v>
      </c>
      <c r="I28" s="184" t="str">
        <f ca="1">IF(ISERROR($V28),"",OFFSET('Smelter Look-up'!$H$4,$V28-4,0))</f>
        <v>Shanghang</v>
      </c>
      <c r="J28" s="184" t="str">
        <f ca="1">IF(ISERROR($V28),"",OFFSET('Smelter Look-up'!$I$4,$V28-4,0))</f>
        <v>Fujian Sheng</v>
      </c>
      <c r="K28" s="224" t="s">
        <v>16159</v>
      </c>
      <c r="L28" s="224" t="s">
        <v>16160</v>
      </c>
      <c r="M28" s="224"/>
      <c r="N28" s="224" t="s">
        <v>16097</v>
      </c>
      <c r="O28" s="224" t="s">
        <v>16161</v>
      </c>
      <c r="P28" s="185" t="s">
        <v>486</v>
      </c>
      <c r="Q28" s="225"/>
      <c r="R28" s="182" t="str">
        <f ca="1">IF(ISERROR($V28),"",OFFSET('Smelter Look-up'!$C$4,$V28-4,0)&amp;"")</f>
        <v>Gold Refinery of Zijin Mining Group Co., Ltd.</v>
      </c>
      <c r="S28" s="181" t="str">
        <f t="shared" ca="1" si="2"/>
        <v>CN</v>
      </c>
      <c r="T28" s="181" t="str">
        <f ca="1">IF(B28="","",IF(ISERROR(MATCH($J28,SorP!$B$1:$B$6226,0)),"",INDIRECT("'SorP'!$A$"&amp;MATCH($S28&amp;$J28,SorP!C:C,0))))</f>
        <v>CN-FJ</v>
      </c>
      <c r="U28" s="201"/>
      <c r="V28" s="226">
        <f ca="1">IF(C28="",NA(),IF(OR(C28="Smelter not listed",C28="Smelter not yet identified"),MATCH($B28&amp;$D28,'Smelter Look-up'!$J:$J,0),MATCH($B28&amp;$C28,'Smelter Look-up'!$J:$J,0)))</f>
        <v>96</v>
      </c>
      <c r="X28" s="227">
        <f t="shared" ca="1" si="3"/>
        <v>0</v>
      </c>
      <c r="AB28" s="228" t="str">
        <f t="shared" ca="1" si="4"/>
        <v>GoldGold Refinery of Zijin Mining Group Co., Ltd.</v>
      </c>
    </row>
    <row r="29" spans="1:28" s="227" customFormat="1" ht="50.4">
      <c r="A29" s="181" t="s">
        <v>672</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t="s">
        <v>15898</v>
      </c>
      <c r="I29" s="184" t="str">
        <f ca="1">IF(ISERROR($V29),"",OFFSET('Smelter Look-up'!$H$4,$V29-4,0))</f>
        <v>Pforzheim</v>
      </c>
      <c r="J29" s="184" t="str">
        <f ca="1">IF(ISERROR($V29),"",OFFSET('Smelter Look-up'!$I$4,$V29-4,0))</f>
        <v>Baden-Württemberg</v>
      </c>
      <c r="K29" s="224" t="s">
        <v>16162</v>
      </c>
      <c r="L29" s="224" t="s">
        <v>16163</v>
      </c>
      <c r="M29" s="224"/>
      <c r="N29" s="224" t="s">
        <v>16097</v>
      </c>
      <c r="O29" s="224" t="s">
        <v>16161</v>
      </c>
      <c r="P29" s="185" t="s">
        <v>486</v>
      </c>
      <c r="Q29" s="225"/>
      <c r="R29" s="182" t="str">
        <f ca="1">IF(ISERROR($V29),"",OFFSET('Smelter Look-up'!$C$4,$V29-4,0)&amp;"")</f>
        <v>Heimerle + Meule GmbH</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3"/>
        <v>0</v>
      </c>
      <c r="AB29" s="228" t="str">
        <f t="shared" ca="1" si="4"/>
        <v>GoldHeimerle + Meule GmbH</v>
      </c>
    </row>
    <row r="30" spans="1:28" s="227" customFormat="1" ht="63">
      <c r="A30" s="181"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t="s">
        <v>15899</v>
      </c>
      <c r="I30" s="184" t="str">
        <f ca="1">IF(ISERROR($V30),"",OFFSET('Smelter Look-up'!$H$4,$V30-4,0))</f>
        <v>Hanau</v>
      </c>
      <c r="J30" s="184" t="str">
        <f ca="1">IF(ISERROR($V30),"",OFFSET('Smelter Look-up'!$I$4,$V30-4,0))</f>
        <v>Hessen</v>
      </c>
      <c r="K30" s="224" t="s">
        <v>16164</v>
      </c>
      <c r="L30" s="224" t="s">
        <v>16165</v>
      </c>
      <c r="M30" s="224" t="s">
        <v>16166</v>
      </c>
      <c r="N30" s="224" t="s">
        <v>16102</v>
      </c>
      <c r="O30" s="224" t="s">
        <v>16167</v>
      </c>
      <c r="P30" s="185" t="s">
        <v>485</v>
      </c>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5.599999999999994">
      <c r="A31" s="181" t="s">
        <v>673</v>
      </c>
      <c r="B31" s="182" t="str">
        <f ca="1">IF(LEN(A31)=0,"",INDEX('Smelter Look-up'!$A:$A,MATCH($A31,'Smelter Look-up'!$E:$E,0)))</f>
        <v>Gold</v>
      </c>
      <c r="C31" s="186" t="str">
        <f ca="1">IF(LEN(A31)=0,"",INDEX('Smelter Look-up'!$C:$C,MATCH($A31,'Smelter Look-up'!$E:$E,0)))</f>
        <v>Heraeus Metals Hong Kong Ltd.</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t="s">
        <v>15900</v>
      </c>
      <c r="I31" s="184" t="str">
        <f ca="1">IF(ISERROR($V31),"",OFFSET('Smelter Look-up'!$H$4,$V31-4,0))</f>
        <v>Fanling</v>
      </c>
      <c r="J31" s="184" t="str">
        <f ca="1">IF(ISERROR($V31),"",OFFSET('Smelter Look-up'!$I$4,$V31-4,0))</f>
        <v>Hong Kong SAR</v>
      </c>
      <c r="K31" s="224" t="s">
        <v>16168</v>
      </c>
      <c r="L31" s="224" t="s">
        <v>16169</v>
      </c>
      <c r="M31" s="224" t="s">
        <v>16170</v>
      </c>
      <c r="N31" s="224" t="s">
        <v>16102</v>
      </c>
      <c r="O31" s="224" t="s">
        <v>16171</v>
      </c>
      <c r="P31" s="185" t="s">
        <v>485</v>
      </c>
      <c r="Q31" s="225"/>
      <c r="R31" s="182" t="str">
        <f ca="1">IF(ISERROR($V31),"",OFFSET('Smelter Look-up'!$C$4,$V31-4,0)&amp;"")</f>
        <v>Heraeus Metals Hong Kong Ltd.</v>
      </c>
      <c r="S31" s="181" t="str">
        <f t="shared" ca="1" si="2"/>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3"/>
        <v>0</v>
      </c>
      <c r="AB31" s="228" t="str">
        <f t="shared" ca="1" si="4"/>
        <v>GoldHeraeus Metals Hong Kong Ltd.</v>
      </c>
    </row>
    <row r="32" spans="1:28" s="227" customFormat="1" ht="113.4">
      <c r="A32" s="181" t="s">
        <v>677</v>
      </c>
      <c r="B32" s="182" t="str">
        <f ca="1">IF(LEN(A32)=0,"",INDEX('Smelter Look-up'!$A:$A,MATCH($A32,'Smelter Look-up'!$E:$E,0)))</f>
        <v>Gold</v>
      </c>
      <c r="C32" s="186" t="str">
        <f ca="1">IF(LEN(A32)=0,"",INDEX('Smelter Look-up'!$C:$C,MATCH($A32,'Smelter Look-up'!$E:$E,0)))</f>
        <v>Inner Mongolia Qiankun Gold and Silver Refinery Share Co., Ltd.</v>
      </c>
      <c r="D32" s="230"/>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t="s">
        <v>15901</v>
      </c>
      <c r="I32" s="184" t="str">
        <f ca="1">IF(ISERROR($V32),"",OFFSET('Smelter Look-up'!$H$4,$V32-4,0))</f>
        <v>Hohhot</v>
      </c>
      <c r="J32" s="184" t="str">
        <f ca="1">IF(ISERROR($V32),"",OFFSET('Smelter Look-up'!$I$4,$V32-4,0))</f>
        <v>Nei Mongol Zizhiqu</v>
      </c>
      <c r="K32" s="224" t="s">
        <v>16172</v>
      </c>
      <c r="L32" s="224" t="s">
        <v>16173</v>
      </c>
      <c r="M32" s="224" t="s">
        <v>16174</v>
      </c>
      <c r="N32" s="224" t="s">
        <v>16097</v>
      </c>
      <c r="O32" s="224" t="s">
        <v>16161</v>
      </c>
      <c r="P32" s="185" t="s">
        <v>486</v>
      </c>
      <c r="Q32" s="225"/>
      <c r="R32" s="182" t="str">
        <f ca="1">IF(ISERROR($V32),"",OFFSET('Smelter Look-up'!$C$4,$V32-4,0)&amp;"")</f>
        <v>Inner Mongolia Qiankun Gold and Silver Refinery Share Co., Ltd.</v>
      </c>
      <c r="S32" s="181" t="str">
        <f t="shared" ca="1" si="2"/>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3"/>
        <v>0</v>
      </c>
      <c r="AB32" s="228" t="str">
        <f t="shared" ca="1" si="4"/>
        <v>GoldInner Mongolia Qiankun Gold and Silver Refinery Share Co., Ltd.</v>
      </c>
    </row>
    <row r="33" spans="1:28" s="227" customFormat="1" ht="63">
      <c r="A33" s="181" t="s">
        <v>678</v>
      </c>
      <c r="B33" s="182" t="str">
        <f ca="1">IF(LEN(A33)=0,"",INDEX('Smelter Look-up'!$A:$A,MATCH($A33,'Smelter Look-up'!$E:$E,0)))</f>
        <v>Gold</v>
      </c>
      <c r="C33" s="186" t="str">
        <f ca="1">IF(LEN(A33)=0,"",INDEX('Smelter Look-up'!$C:$C,MATCH($A33,'Smelter Look-up'!$E:$E,0)))</f>
        <v>Ishifuku Metal Industry Co., Ltd.</v>
      </c>
      <c r="D33" s="230"/>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t="s">
        <v>15902</v>
      </c>
      <c r="I33" s="184" t="str">
        <f ca="1">IF(ISERROR($V33),"",OFFSET('Smelter Look-up'!$H$4,$V33-4,0))</f>
        <v>Soka</v>
      </c>
      <c r="J33" s="184" t="str">
        <f ca="1">IF(ISERROR($V33),"",OFFSET('Smelter Look-up'!$I$4,$V33-4,0))</f>
        <v>Saitama</v>
      </c>
      <c r="K33" s="224" t="s">
        <v>16175</v>
      </c>
      <c r="L33" s="224" t="s">
        <v>16176</v>
      </c>
      <c r="M33" s="224" t="s">
        <v>16177</v>
      </c>
      <c r="N33" s="224" t="s">
        <v>16178</v>
      </c>
      <c r="O33" s="224" t="s">
        <v>16161</v>
      </c>
      <c r="P33" s="185" t="s">
        <v>485</v>
      </c>
      <c r="Q33" s="225"/>
      <c r="R33" s="182" t="str">
        <f ca="1">IF(ISERROR($V33),"",OFFSET('Smelter Look-up'!$C$4,$V33-4,0)&amp;"")</f>
        <v>Ishifuku Metal Industry Co., Ltd.</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3"/>
        <v>0</v>
      </c>
      <c r="AB33" s="228" t="str">
        <f t="shared" ca="1" si="4"/>
        <v>GoldIshifuku Metal Industry Co., Ltd.</v>
      </c>
    </row>
    <row r="34" spans="1:28" s="227" customFormat="1" ht="50.4">
      <c r="A34" s="181" t="s">
        <v>679</v>
      </c>
      <c r="B34" s="182" t="str">
        <f ca="1">IF(LEN(A34)=0,"",INDEX('Smelter Look-up'!$A:$A,MATCH($A34,'Smelter Look-up'!$E:$E,0)))</f>
        <v>Gold</v>
      </c>
      <c r="C34" s="186" t="str">
        <f ca="1">IF(LEN(A34)=0,"",INDEX('Smelter Look-up'!$C:$C,MATCH($A34,'Smelter Look-up'!$E:$E,0)))</f>
        <v>Istanbul Gold Refinery</v>
      </c>
      <c r="D34" s="230"/>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t="s">
        <v>15903</v>
      </c>
      <c r="I34" s="184" t="str">
        <f ca="1">IF(ISERROR($V34),"",OFFSET('Smelter Look-up'!$H$4,$V34-4,0))</f>
        <v>Kuyumcukent</v>
      </c>
      <c r="J34" s="184" t="str">
        <f ca="1">IF(ISERROR($V34),"",OFFSET('Smelter Look-up'!$I$4,$V34-4,0))</f>
        <v>İstanbul</v>
      </c>
      <c r="K34" s="224" t="s">
        <v>16179</v>
      </c>
      <c r="L34" s="224" t="s">
        <v>16180</v>
      </c>
      <c r="M34" s="224"/>
      <c r="N34" s="224" t="s">
        <v>16097</v>
      </c>
      <c r="O34" s="224" t="s">
        <v>16161</v>
      </c>
      <c r="P34" s="185" t="s">
        <v>486</v>
      </c>
      <c r="Q34" s="225"/>
      <c r="R34" s="182" t="str">
        <f ca="1">IF(ISERROR($V34),"",OFFSET('Smelter Look-up'!$C$4,$V34-4,0)&amp;"")</f>
        <v>Istanbul Gold Refinery</v>
      </c>
      <c r="S34" s="181" t="str">
        <f t="shared" ca="1" si="2"/>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3"/>
        <v>0</v>
      </c>
      <c r="AB34" s="228" t="str">
        <f t="shared" ca="1" si="4"/>
        <v>GoldIstanbul Gold Refinery</v>
      </c>
    </row>
    <row r="35" spans="1:28" s="227" customFormat="1" ht="25.2">
      <c r="A35" s="181" t="s">
        <v>2486</v>
      </c>
      <c r="B35" s="182" t="str">
        <f ca="1">IF(LEN(A35)=0,"",INDEX('Smelter Look-up'!$A:$A,MATCH($A35,'Smelter Look-up'!$E:$E,0)))</f>
        <v>Gold</v>
      </c>
      <c r="C35" s="186" t="str">
        <f ca="1">IF(LEN(A35)=0,"",INDEX('Smelter Look-up'!$C:$C,MATCH($A35,'Smelter Look-up'!$E:$E,0)))</f>
        <v>Italpreziosi</v>
      </c>
      <c r="D35" s="230"/>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t="s">
        <v>15904</v>
      </c>
      <c r="I35" s="184" t="str">
        <f ca="1">IF(ISERROR($V35),"",OFFSET('Smelter Look-up'!$H$4,$V35-4,0))</f>
        <v>Arezzo</v>
      </c>
      <c r="J35" s="184" t="str">
        <f ca="1">IF(ISERROR($V35),"",OFFSET('Smelter Look-up'!$I$4,$V35-4,0))</f>
        <v>Toscana</v>
      </c>
      <c r="K35" s="224" t="s">
        <v>16181</v>
      </c>
      <c r="L35" s="224" t="s">
        <v>16182</v>
      </c>
      <c r="M35" s="224" t="s">
        <v>16183</v>
      </c>
      <c r="N35" s="224" t="s">
        <v>16097</v>
      </c>
      <c r="O35" s="224" t="s">
        <v>16098</v>
      </c>
      <c r="P35" s="185" t="s">
        <v>486</v>
      </c>
      <c r="Q35" s="225"/>
      <c r="R35" s="182" t="str">
        <f ca="1">IF(ISERROR($V35),"",OFFSET('Smelter Look-up'!$C$4,$V35-4,0)&amp;"")</f>
        <v>Italpreziosi</v>
      </c>
      <c r="S35" s="181" t="str">
        <f t="shared" ca="1" si="2"/>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3"/>
        <v>0</v>
      </c>
      <c r="AB35" s="228" t="str">
        <f t="shared" ca="1" si="4"/>
        <v>GoldItalpreziosi</v>
      </c>
    </row>
    <row r="36" spans="1:28" s="227" customFormat="1" ht="25.2">
      <c r="A36" s="181" t="s">
        <v>680</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t="s">
        <v>15905</v>
      </c>
      <c r="I36" s="184" t="str">
        <f ca="1">IF(ISERROR($V36),"",OFFSET('Smelter Look-up'!$H$4,$V36-4,0))</f>
        <v>Osaka</v>
      </c>
      <c r="J36" s="184" t="str">
        <f ca="1">IF(ISERROR($V36),"",OFFSET('Smelter Look-up'!$I$4,$V36-4,0))</f>
        <v>Osaka</v>
      </c>
      <c r="K36" s="224" t="s">
        <v>16172</v>
      </c>
      <c r="L36" s="224" t="s">
        <v>16184</v>
      </c>
      <c r="M36" s="224"/>
      <c r="N36" s="224" t="s">
        <v>16097</v>
      </c>
      <c r="O36" s="224" t="s">
        <v>16161</v>
      </c>
      <c r="P36" s="185" t="s">
        <v>486</v>
      </c>
      <c r="Q36" s="225"/>
      <c r="R36" s="182" t="str">
        <f ca="1">IF(ISERROR($V36),"",OFFSET('Smelter Look-up'!$C$4,$V36-4,0)&amp;"")</f>
        <v>Japan Mint</v>
      </c>
      <c r="S36" s="181" t="str">
        <f t="shared" ca="1" si="2"/>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ca="1" si="3"/>
        <v>0</v>
      </c>
      <c r="AB36" s="228" t="str">
        <f t="shared" ca="1" si="4"/>
        <v>GoldJapan Mint</v>
      </c>
    </row>
    <row r="37" spans="1:28" s="227" customFormat="1" ht="50.4">
      <c r="A37" s="181" t="s">
        <v>681</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t="s">
        <v>15906</v>
      </c>
      <c r="I37" s="184" t="str">
        <f ca="1">IF(ISERROR($V37),"",OFFSET('Smelter Look-up'!$H$4,$V37-4,0))</f>
        <v>Guixi City</v>
      </c>
      <c r="J37" s="184" t="str">
        <f ca="1">IF(ISERROR($V37),"",OFFSET('Smelter Look-up'!$I$4,$V37-4,0))</f>
        <v>Jiangxi Sheng</v>
      </c>
      <c r="K37" s="224" t="s">
        <v>16185</v>
      </c>
      <c r="L37" s="224" t="s">
        <v>16186</v>
      </c>
      <c r="M37" s="224" t="s">
        <v>16136</v>
      </c>
      <c r="N37" s="224" t="s">
        <v>16097</v>
      </c>
      <c r="O37" s="224" t="s">
        <v>16161</v>
      </c>
      <c r="P37" s="185" t="s">
        <v>486</v>
      </c>
      <c r="Q37" s="225"/>
      <c r="R37" s="182" t="str">
        <f ca="1">IF(ISERROR($V37),"",OFFSET('Smelter Look-up'!$C$4,$V37-4,0)&amp;"")</f>
        <v>Jiangxi Copper Co., Ltd.</v>
      </c>
      <c r="S37" s="181" t="str">
        <f t="shared" ca="1" si="2"/>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3"/>
        <v>0</v>
      </c>
      <c r="AB37" s="228" t="str">
        <f t="shared" ca="1" si="4"/>
        <v>GoldJiangxi Copper Co., Ltd.</v>
      </c>
    </row>
    <row r="38" spans="1:28" s="227" customFormat="1" ht="63">
      <c r="A38" s="181" t="s">
        <v>686</v>
      </c>
      <c r="B38" s="182" t="str">
        <f ca="1">IF(LEN(A38)=0,"",INDEX('Smelter Look-up'!$A:$A,MATCH($A38,'Smelter Look-up'!$E:$E,0)))</f>
        <v>Gold</v>
      </c>
      <c r="C38" s="186" t="str">
        <f ca="1">IF(LEN(A38)=0,"",INDEX('Smelter Look-up'!$C:$C,MATCH($A38,'Smelter Look-up'!$E:$E,0)))</f>
        <v>JX Nippon Mining &amp; Metals Co., Ltd.</v>
      </c>
      <c r="D38" s="230"/>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t="s">
        <v>15907</v>
      </c>
      <c r="I38" s="184" t="str">
        <f ca="1">IF(ISERROR($V38),"",OFFSET('Smelter Look-up'!$H$4,$V38-4,0))</f>
        <v>Ōita</v>
      </c>
      <c r="J38" s="184" t="str">
        <f ca="1">IF(ISERROR($V38),"",OFFSET('Smelter Look-up'!$I$4,$V38-4,0))</f>
        <v>Ôita</v>
      </c>
      <c r="K38" s="224" t="s">
        <v>16187</v>
      </c>
      <c r="L38" s="224" t="s">
        <v>16188</v>
      </c>
      <c r="M38" s="224" t="s">
        <v>16189</v>
      </c>
      <c r="N38" s="224" t="s">
        <v>16190</v>
      </c>
      <c r="O38" s="224" t="s">
        <v>16191</v>
      </c>
      <c r="P38" s="185" t="s">
        <v>485</v>
      </c>
      <c r="Q38" s="225"/>
      <c r="R38" s="182" t="str">
        <f ca="1">IF(ISERROR($V38),"",OFFSET('Smelter Look-up'!$C$4,$V38-4,0)&amp;"")</f>
        <v>JX Nippon Mining &amp; Metals Co., Ltd.</v>
      </c>
      <c r="S38" s="181" t="str">
        <f t="shared" ref="S38:S68" ca="1" si="5">IF(B38="","",IF(ISERROR(MATCH($E38,CL,0)),"Unknown",INDIRECT("'C'!$A$"&amp;MATCH($E38,CL,0)+1)))</f>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ref="X38:X68" ca="1" si="6">IF(AND(C38="Smelter not listed",OR(LEN(D38)=0,LEN(E38)=0)),1,0)</f>
        <v>0</v>
      </c>
      <c r="AB38" s="228" t="str">
        <f t="shared" ref="AB38:AB68" ca="1" si="7">B38&amp;C38</f>
        <v>GoldJX Nippon Mining &amp; Metals Co., Ltd.</v>
      </c>
    </row>
    <row r="39" spans="1:28" s="227" customFormat="1" ht="25.2">
      <c r="A39" s="181" t="s">
        <v>687</v>
      </c>
      <c r="B39" s="182" t="str">
        <f ca="1">IF(LEN(A39)=0,"",INDEX('Smelter Look-up'!$A:$A,MATCH($A39,'Smelter Look-up'!$E:$E,0)))</f>
        <v>Gold</v>
      </c>
      <c r="C39" s="186" t="str">
        <f ca="1">IF(LEN(A39)=0,"",INDEX('Smelter Look-up'!$C:$C,MATCH($A39,'Smelter Look-up'!$E:$E,0)))</f>
        <v>Kazzinc</v>
      </c>
      <c r="D39" s="230"/>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t="s">
        <v>15908</v>
      </c>
      <c r="I39" s="184" t="str">
        <f ca="1">IF(ISERROR($V39),"",OFFSET('Smelter Look-up'!$H$4,$V39-4,0))</f>
        <v>Ust-Kamenogorsk</v>
      </c>
      <c r="J39" s="184" t="str">
        <f ca="1">IF(ISERROR($V39),"",OFFSET('Smelter Look-up'!$I$4,$V39-4,0))</f>
        <v>Qaraghandy oblysy</v>
      </c>
      <c r="K39" s="224" t="s">
        <v>16172</v>
      </c>
      <c r="L39" s="224" t="s">
        <v>16192</v>
      </c>
      <c r="M39" s="224"/>
      <c r="N39" s="224" t="s">
        <v>16097</v>
      </c>
      <c r="O39" s="224" t="s">
        <v>16161</v>
      </c>
      <c r="P39" s="185" t="s">
        <v>486</v>
      </c>
      <c r="Q39" s="225"/>
      <c r="R39" s="182" t="str">
        <f ca="1">IF(ISERROR($V39),"",OFFSET('Smelter Look-up'!$C$4,$V39-4,0)&amp;"")</f>
        <v>Kazzinc</v>
      </c>
      <c r="S39" s="181" t="str">
        <f t="shared" ca="1" si="5"/>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6"/>
        <v>0</v>
      </c>
      <c r="AB39" s="228" t="str">
        <f t="shared" ca="1" si="7"/>
        <v>GoldKazzinc</v>
      </c>
    </row>
    <row r="40" spans="1:28" s="227" customFormat="1" ht="63">
      <c r="A40" s="181" t="s">
        <v>689</v>
      </c>
      <c r="B40" s="182" t="str">
        <f ca="1">IF(LEN(A40)=0,"",INDEX('Smelter Look-up'!$A:$A,MATCH($A40,'Smelter Look-up'!$E:$E,0)))</f>
        <v>Gold</v>
      </c>
      <c r="C40" s="186" t="str">
        <f ca="1">IF(LEN(A40)=0,"",INDEX('Smelter Look-up'!$C:$C,MATCH($A40,'Smelter Look-up'!$E:$E,0)))</f>
        <v>Kennecott Utah Copper LLC</v>
      </c>
      <c r="D40" s="230"/>
      <c r="E40" s="182" t="str">
        <f ca="1">IF(ISERROR($V40),"",OFFSET('Smelter Look-up'!$D$4,$V40-4,0)&amp;"")</f>
        <v>UNITED STATES OF AMERICA</v>
      </c>
      <c r="F40" s="182" t="str">
        <f ca="1">IF(ISERROR($V40),"",OFFSET('Smelter Look-up'!$E$4,$V40-4,0))</f>
        <v>CID000969</v>
      </c>
      <c r="G40" s="182" t="str">
        <f ca="1">IF(C40=$X$4,IF(ISERROR($V40),"Enter smelter details","RMI"),IF(ISERROR($V40),"",OFFSET('Smelter Look-up'!$F$4,$V40-4,0)))</f>
        <v>RMI</v>
      </c>
      <c r="H40" s="183" t="s">
        <v>15909</v>
      </c>
      <c r="I40" s="184" t="str">
        <f ca="1">IF(ISERROR($V40),"",OFFSET('Smelter Look-up'!$H$4,$V40-4,0))</f>
        <v>Magna</v>
      </c>
      <c r="J40" s="184" t="str">
        <f ca="1">IF(ISERROR($V40),"",OFFSET('Smelter Look-up'!$I$4,$V40-4,0))</f>
        <v>Utah</v>
      </c>
      <c r="K40" s="224" t="s">
        <v>16193</v>
      </c>
      <c r="L40" s="224" t="s">
        <v>16194</v>
      </c>
      <c r="M40" s="224"/>
      <c r="N40" s="224" t="s">
        <v>16097</v>
      </c>
      <c r="O40" s="224" t="s">
        <v>16161</v>
      </c>
      <c r="P40" s="185" t="s">
        <v>486</v>
      </c>
      <c r="Q40" s="225"/>
      <c r="R40" s="182" t="str">
        <f ca="1">IF(ISERROR($V40),"",OFFSET('Smelter Look-up'!$C$4,$V40-4,0)&amp;"")</f>
        <v>Kennecott Utah Copper LLC</v>
      </c>
      <c r="S40" s="181" t="str">
        <f t="shared" ca="1" si="5"/>
        <v>US</v>
      </c>
      <c r="T40" s="181" t="str">
        <f ca="1">IF(B40="","",IF(ISERROR(MATCH($J40,SorP!$B$1:$B$6226,0)),"",INDIRECT("'SorP'!$A$"&amp;MATCH($S40&amp;$J40,SorP!C:C,0))))</f>
        <v>US-UT</v>
      </c>
      <c r="U40" s="201"/>
      <c r="V40" s="226">
        <f ca="1">IF(C40="",NA(),IF(OR(C40="Smelter not listed",C40="Smelter not yet identified"),MATCH($B40&amp;$D40,'Smelter Look-up'!$J:$J,0),MATCH($B40&amp;$C40,'Smelter Look-up'!$J:$J,0)))</f>
        <v>146</v>
      </c>
      <c r="X40" s="227">
        <f t="shared" ca="1" si="6"/>
        <v>0</v>
      </c>
      <c r="AB40" s="228" t="str">
        <f t="shared" ca="1" si="7"/>
        <v>GoldKennecott Utah Copper LLC</v>
      </c>
    </row>
    <row r="41" spans="1:28" s="227" customFormat="1" ht="63">
      <c r="A41" s="181" t="s">
        <v>1377</v>
      </c>
      <c r="B41" s="182" t="str">
        <f ca="1">IF(LEN(A41)=0,"",INDEX('Smelter Look-up'!$A:$A,MATCH($A41,'Smelter Look-up'!$E:$E,0)))</f>
        <v>Gold</v>
      </c>
      <c r="C41" s="186" t="str">
        <f ca="1">IF(LEN(A41)=0,"",INDEX('Smelter Look-up'!$C:$C,MATCH($A41,'Smelter Look-up'!$E:$E,0)))</f>
        <v>KGHM Polska Miedz Spolka Akcyjna</v>
      </c>
      <c r="D41" s="230"/>
      <c r="E41" s="182" t="str">
        <f ca="1">IF(ISERROR($V41),"",OFFSET('Smelter Look-up'!$D$4,$V41-4,0)&amp;"")</f>
        <v>POLAND</v>
      </c>
      <c r="F41" s="182" t="str">
        <f ca="1">IF(ISERROR($V41),"",OFFSET('Smelter Look-up'!$E$4,$V41-4,0))</f>
        <v>CID002511</v>
      </c>
      <c r="G41" s="182" t="str">
        <f ca="1">IF(C41=$X$4,IF(ISERROR($V41),"Enter smelter details","RMI"),IF(ISERROR($V41),"",OFFSET('Smelter Look-up'!$F$4,$V41-4,0)))</f>
        <v>RMI</v>
      </c>
      <c r="H41" s="183" t="s">
        <v>15910</v>
      </c>
      <c r="I41" s="184" t="str">
        <f ca="1">IF(ISERROR($V41),"",OFFSET('Smelter Look-up'!$H$4,$V41-4,0))</f>
        <v>Lubin</v>
      </c>
      <c r="J41" s="184" t="str">
        <f ca="1">IF(ISERROR($V41),"",OFFSET('Smelter Look-up'!$I$4,$V41-4,0))</f>
        <v>Dolnośląskie</v>
      </c>
      <c r="K41" s="224" t="s">
        <v>16195</v>
      </c>
      <c r="L41" s="224" t="s">
        <v>16196</v>
      </c>
      <c r="M41" s="224" t="s">
        <v>16174</v>
      </c>
      <c r="N41" s="224" t="s">
        <v>16097</v>
      </c>
      <c r="O41" s="224" t="s">
        <v>16161</v>
      </c>
      <c r="P41" s="185" t="s">
        <v>486</v>
      </c>
      <c r="Q41" s="225"/>
      <c r="R41" s="182" t="str">
        <f ca="1">IF(ISERROR($V41),"",OFFSET('Smelter Look-up'!$C$4,$V41-4,0)&amp;"")</f>
        <v>KGHM Polska Miedz Spolka Akcyjna</v>
      </c>
      <c r="S41" s="181" t="str">
        <f t="shared" ca="1" si="5"/>
        <v>PL</v>
      </c>
      <c r="T41" s="181" t="str">
        <f ca="1">IF(B41="","",IF(ISERROR(MATCH($J41,SorP!$B$1:$B$6226,0)),"",INDIRECT("'SorP'!$A$"&amp;MATCH($S41&amp;$J41,SorP!C:C,0))))</f>
        <v>PL-02</v>
      </c>
      <c r="U41" s="201"/>
      <c r="V41" s="226">
        <f ca="1">IF(C41="",NA(),IF(OR(C41="Smelter not listed",C41="Smelter not yet identified"),MATCH($B41&amp;$D41,'Smelter Look-up'!$J:$J,0),MATCH($B41&amp;$C41,'Smelter Look-up'!$J:$J,0)))</f>
        <v>148</v>
      </c>
      <c r="X41" s="227">
        <f t="shared" ca="1" si="6"/>
        <v>0</v>
      </c>
      <c r="AB41" s="228" t="str">
        <f t="shared" ca="1" si="7"/>
        <v>GoldKGHM Polska Miedz Spolka Akcyjna</v>
      </c>
    </row>
    <row r="42" spans="1:28" s="227" customFormat="1" ht="63">
      <c r="A42" s="181" t="s">
        <v>690</v>
      </c>
      <c r="B42" s="182" t="str">
        <f ca="1">IF(LEN(A42)=0,"",INDEX('Smelter Look-up'!$A:$A,MATCH($A42,'Smelter Look-up'!$E:$E,0)))</f>
        <v>Gold</v>
      </c>
      <c r="C42" s="186" t="str">
        <f ca="1">IF(LEN(A42)=0,"",INDEX('Smelter Look-up'!$C:$C,MATCH($A42,'Smelter Look-up'!$E:$E,0)))</f>
        <v>Kojima Chemicals Co., Ltd.</v>
      </c>
      <c r="D42" s="230"/>
      <c r="E42" s="182" t="str">
        <f ca="1">IF(ISERROR($V42),"",OFFSET('Smelter Look-up'!$D$4,$V42-4,0)&amp;"")</f>
        <v>JAPAN</v>
      </c>
      <c r="F42" s="182" t="str">
        <f ca="1">IF(ISERROR($V42),"",OFFSET('Smelter Look-up'!$E$4,$V42-4,0))</f>
        <v>CID000981</v>
      </c>
      <c r="G42" s="182" t="str">
        <f ca="1">IF(C42=$X$4,IF(ISERROR($V42),"Enter smelter details","RMI"),IF(ISERROR($V42),"",OFFSET('Smelter Look-up'!$F$4,$V42-4,0)))</f>
        <v>RMI</v>
      </c>
      <c r="H42" s="183" t="s">
        <v>15911</v>
      </c>
      <c r="I42" s="184" t="str">
        <f ca="1">IF(ISERROR($V42),"",OFFSET('Smelter Look-up'!$H$4,$V42-4,0))</f>
        <v>Sayama</v>
      </c>
      <c r="J42" s="184" t="str">
        <f ca="1">IF(ISERROR($V42),"",OFFSET('Smelter Look-up'!$I$4,$V42-4,0))</f>
        <v>Saitama</v>
      </c>
      <c r="K42" s="224" t="s">
        <v>16197</v>
      </c>
      <c r="L42" s="224" t="s">
        <v>16198</v>
      </c>
      <c r="M42" s="224" t="s">
        <v>16199</v>
      </c>
      <c r="N42" s="224" t="s">
        <v>16092</v>
      </c>
      <c r="O42" s="224" t="s">
        <v>16093</v>
      </c>
      <c r="P42" s="185" t="s">
        <v>484</v>
      </c>
      <c r="Q42" s="225"/>
      <c r="R42" s="182" t="str">
        <f ca="1">IF(ISERROR($V42),"",OFFSET('Smelter Look-up'!$C$4,$V42-4,0)&amp;"")</f>
        <v>Kojima Chemicals Co., Ltd.</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151</v>
      </c>
      <c r="X42" s="227">
        <f t="shared" ca="1" si="6"/>
        <v>0</v>
      </c>
      <c r="AB42" s="228" t="str">
        <f t="shared" ca="1" si="7"/>
        <v>GoldKojima Chemicals Co., Ltd.</v>
      </c>
    </row>
    <row r="43" spans="1:28" s="227" customFormat="1" ht="37.799999999999997">
      <c r="A43" s="181" t="s">
        <v>1704</v>
      </c>
      <c r="B43" s="182" t="str">
        <f ca="1">IF(LEN(A43)=0,"",INDEX('Smelter Look-up'!$A:$A,MATCH($A43,'Smelter Look-up'!$E:$E,0)))</f>
        <v>Gold</v>
      </c>
      <c r="C43" s="186" t="str">
        <f ca="1">IF(LEN(A43)=0,"",INDEX('Smelter Look-up'!$C:$C,MATCH($A43,'Smelter Look-up'!$E:$E,0)))</f>
        <v>Korea Zinc Co., Ltd.</v>
      </c>
      <c r="D43" s="230"/>
      <c r="E43" s="182" t="str">
        <f ca="1">IF(ISERROR($V43),"",OFFSET('Smelter Look-up'!$D$4,$V43-4,0)&amp;"")</f>
        <v>KOREA, REPUBLIC OF</v>
      </c>
      <c r="F43" s="182" t="str">
        <f ca="1">IF(ISERROR($V43),"",OFFSET('Smelter Look-up'!$E$4,$V43-4,0))</f>
        <v>CID002605</v>
      </c>
      <c r="G43" s="182" t="str">
        <f ca="1">IF(C43=$X$4,IF(ISERROR($V43),"Enter smelter details","RMI"),IF(ISERROR($V43),"",OFFSET('Smelter Look-up'!$F$4,$V43-4,0)))</f>
        <v>RMI</v>
      </c>
      <c r="H43" s="183" t="s">
        <v>15912</v>
      </c>
      <c r="I43" s="184" t="str">
        <f ca="1">IF(ISERROR($V43),"",OFFSET('Smelter Look-up'!$H$4,$V43-4,0))</f>
        <v>Seoul</v>
      </c>
      <c r="J43" s="184" t="str">
        <f ca="1">IF(ISERROR($V43),"",OFFSET('Smelter Look-up'!$I$4,$V43-4,0))</f>
        <v>Seoul-teukbyeolsi</v>
      </c>
      <c r="K43" s="224" t="s">
        <v>16200</v>
      </c>
      <c r="L43" s="224" t="s">
        <v>16201</v>
      </c>
      <c r="M43" s="224" t="s">
        <v>16202</v>
      </c>
      <c r="N43" s="224" t="s">
        <v>16203</v>
      </c>
      <c r="O43" s="224" t="s">
        <v>16204</v>
      </c>
      <c r="P43" s="185" t="s">
        <v>485</v>
      </c>
      <c r="Q43" s="225"/>
      <c r="R43" s="182" t="str">
        <f ca="1">IF(ISERROR($V43),"",OFFSET('Smelter Look-up'!$C$4,$V43-4,0)&amp;"")</f>
        <v>Korea Zinc Co., Ltd.</v>
      </c>
      <c r="S43" s="181" t="str">
        <f t="shared" ca="1" si="5"/>
        <v>KR</v>
      </c>
      <c r="T43" s="181" t="str">
        <f ca="1">IF(B43="","",IF(ISERROR(MATCH($J43,SorP!$B$1:$B$6226,0)),"",INDIRECT("'SorP'!$A$"&amp;MATCH($S43&amp;$J43,SorP!C:C,0))))</f>
        <v>KR-11</v>
      </c>
      <c r="U43" s="201"/>
      <c r="V43" s="226">
        <f ca="1">IF(C43="",NA(),IF(OR(C43="Smelter not listed",C43="Smelter not yet identified"),MATCH($B43&amp;$D43,'Smelter Look-up'!$J:$J,0),MATCH($B43&amp;$C43,'Smelter Look-up'!$J:$J,0)))</f>
        <v>154</v>
      </c>
      <c r="X43" s="227">
        <f t="shared" ca="1" si="6"/>
        <v>0</v>
      </c>
      <c r="AB43" s="228" t="str">
        <f t="shared" ca="1" si="7"/>
        <v>GoldKorea Zinc Co., Ltd.</v>
      </c>
    </row>
    <row r="44" spans="1:28" s="227" customFormat="1" ht="37.799999999999997">
      <c r="A44" s="181" t="s">
        <v>2423</v>
      </c>
      <c r="B44" s="182" t="str">
        <f ca="1">IF(LEN(A44)=0,"",INDEX('Smelter Look-up'!$A:$A,MATCH($A44,'Smelter Look-up'!$E:$E,0)))</f>
        <v>Gold</v>
      </c>
      <c r="C44" s="186" t="str">
        <f ca="1">IF(LEN(A44)=0,"",INDEX('Smelter Look-up'!$C:$C,MATCH($A44,'Smelter Look-up'!$E:$E,0)))</f>
        <v>L'Orfebre S.A.</v>
      </c>
      <c r="D44" s="230"/>
      <c r="E44" s="182" t="str">
        <f ca="1">IF(ISERROR($V44),"",OFFSET('Smelter Look-up'!$D$4,$V44-4,0)&amp;"")</f>
        <v>ANDORRA</v>
      </c>
      <c r="F44" s="182" t="str">
        <f ca="1">IF(ISERROR($V44),"",OFFSET('Smelter Look-up'!$E$4,$V44-4,0))</f>
        <v>CID002762</v>
      </c>
      <c r="G44" s="182" t="str">
        <f ca="1">IF(C44=$X$4,IF(ISERROR($V44),"Enter smelter details","RMI"),IF(ISERROR($V44),"",OFFSET('Smelter Look-up'!$F$4,$V44-4,0)))</f>
        <v>RMI</v>
      </c>
      <c r="H44" s="183" t="s">
        <v>15913</v>
      </c>
      <c r="I44" s="184" t="str">
        <f ca="1">IF(ISERROR($V44),"",OFFSET('Smelter Look-up'!$H$4,$V44-4,0))</f>
        <v>Andorra la Vella</v>
      </c>
      <c r="J44" s="184" t="str">
        <f ca="1">IF(ISERROR($V44),"",OFFSET('Smelter Look-up'!$I$4,$V44-4,0))</f>
        <v>Andorra la Vella</v>
      </c>
      <c r="K44" s="224" t="s">
        <v>16205</v>
      </c>
      <c r="L44" s="224" t="s">
        <v>16206</v>
      </c>
      <c r="M44" s="224" t="s">
        <v>16091</v>
      </c>
      <c r="N44" s="224" t="s">
        <v>16203</v>
      </c>
      <c r="O44" s="224" t="s">
        <v>16207</v>
      </c>
      <c r="P44" s="185" t="s">
        <v>485</v>
      </c>
      <c r="Q44" s="225"/>
      <c r="R44" s="182" t="str">
        <f ca="1">IF(ISERROR($V44),"",OFFSET('Smelter Look-up'!$C$4,$V44-4,0)&amp;"")</f>
        <v>L'Orfebre S.A.</v>
      </c>
      <c r="S44" s="181" t="str">
        <f t="shared" ca="1" si="5"/>
        <v>AD</v>
      </c>
      <c r="T44" s="181" t="str">
        <f ca="1">IF(B44="","",IF(ISERROR(MATCH($J44,SorP!$B$1:$B$6226,0)),"",INDIRECT("'SorP'!$A$"&amp;MATCH($S44&amp;$J44,SorP!C:C,0))))</f>
        <v>AD-07</v>
      </c>
      <c r="U44" s="201"/>
      <c r="V44" s="226">
        <f ca="1">IF(C44="",NA(),IF(OR(C44="Smelter not listed",C44="Smelter not yet identified"),MATCH($B44&amp;$D44,'Smelter Look-up'!$J:$J,0),MATCH($B44&amp;$C44,'Smelter Look-up'!$J:$J,0)))</f>
        <v>167</v>
      </c>
      <c r="X44" s="227">
        <f t="shared" ca="1" si="6"/>
        <v>0</v>
      </c>
      <c r="AB44" s="228" t="str">
        <f t="shared" ca="1" si="7"/>
        <v>GoldL'Orfebre S.A.</v>
      </c>
    </row>
    <row r="45" spans="1:28" s="227" customFormat="1" ht="37.799999999999997">
      <c r="A45" s="181" t="s">
        <v>694</v>
      </c>
      <c r="B45" s="182" t="str">
        <f ca="1">IF(LEN(A45)=0,"",INDEX('Smelter Look-up'!$A:$A,MATCH($A45,'Smelter Look-up'!$E:$E,0)))</f>
        <v>Gold</v>
      </c>
      <c r="C45" s="186" t="str">
        <f ca="1">IF(LEN(A45)=0,"",INDEX('Smelter Look-up'!$C:$C,MATCH($A45,'Smelter Look-up'!$E:$E,0)))</f>
        <v>LS MnM Inc.</v>
      </c>
      <c r="D45" s="230"/>
      <c r="E45" s="182" t="str">
        <f ca="1">IF(ISERROR($V45),"",OFFSET('Smelter Look-up'!$D$4,$V45-4,0)&amp;"")</f>
        <v>KOREA, REPUBLIC OF</v>
      </c>
      <c r="F45" s="182" t="str">
        <f ca="1">IF(ISERROR($V45),"",OFFSET('Smelter Look-up'!$E$4,$V45-4,0))</f>
        <v>CID001078</v>
      </c>
      <c r="G45" s="182" t="str">
        <f ca="1">IF(C45=$X$4,IF(ISERROR($V45),"Enter smelter details","RMI"),IF(ISERROR($V45),"",OFFSET('Smelter Look-up'!$F$4,$V45-4,0)))</f>
        <v>RMI</v>
      </c>
      <c r="H45" s="183" t="s">
        <v>15914</v>
      </c>
      <c r="I45" s="184" t="str">
        <f ca="1">IF(ISERROR($V45),"",OFFSET('Smelter Look-up'!$H$4,$V45-4,0))</f>
        <v>Onsan-eup</v>
      </c>
      <c r="J45" s="184" t="str">
        <f ca="1">IF(ISERROR($V45),"",OFFSET('Smelter Look-up'!$I$4,$V45-4,0))</f>
        <v>Ulsan-gwangyeoksi</v>
      </c>
      <c r="K45" s="224" t="s">
        <v>16208</v>
      </c>
      <c r="L45" s="224" t="s">
        <v>16209</v>
      </c>
      <c r="M45" s="224" t="s">
        <v>16210</v>
      </c>
      <c r="N45" s="224" t="s">
        <v>16211</v>
      </c>
      <c r="O45" s="224" t="s">
        <v>16212</v>
      </c>
      <c r="P45" s="185" t="s">
        <v>485</v>
      </c>
      <c r="Q45" s="225"/>
      <c r="R45" s="182" t="str">
        <f ca="1">IF(ISERROR($V45),"",OFFSET('Smelter Look-up'!$C$4,$V45-4,0)&amp;"")</f>
        <v>LS MnM Inc.</v>
      </c>
      <c r="S45" s="181" t="str">
        <f t="shared" ca="1" si="5"/>
        <v>KR</v>
      </c>
      <c r="T45" s="181" t="str">
        <f ca="1">IF(B45="","",IF(ISERROR(MATCH($J45,SorP!$B$1:$B$6226,0)),"",INDIRECT("'SorP'!$A$"&amp;MATCH($S45&amp;$J45,SorP!C:C,0))))</f>
        <v>KR-31</v>
      </c>
      <c r="U45" s="201"/>
      <c r="V45" s="226">
        <f ca="1">IF(C45="",NA(),IF(OR(C45="Smelter not listed",C45="Smelter not yet identified"),MATCH($B45&amp;$D45,'Smelter Look-up'!$J:$J,0),MATCH($B45&amp;$C45,'Smelter Look-up'!$J:$J,0)))</f>
        <v>168</v>
      </c>
      <c r="X45" s="227">
        <f t="shared" ca="1" si="6"/>
        <v>0</v>
      </c>
      <c r="AB45" s="228" t="str">
        <f t="shared" ca="1" si="7"/>
        <v>GoldLS MnM Inc.</v>
      </c>
    </row>
    <row r="46" spans="1:28" s="227" customFormat="1" ht="37.799999999999997">
      <c r="A46" s="181" t="s">
        <v>2481</v>
      </c>
      <c r="B46" s="182" t="str">
        <f ca="1">IF(LEN(A46)=0,"",INDEX('Smelter Look-up'!$A:$A,MATCH($A46,'Smelter Look-up'!$E:$E,0)))</f>
        <v>Gold</v>
      </c>
      <c r="C46" s="186" t="str">
        <f ca="1">IF(LEN(A46)=0,"",INDEX('Smelter Look-up'!$C:$C,MATCH($A46,'Smelter Look-up'!$E:$E,0)))</f>
        <v>LT Metal Ltd.</v>
      </c>
      <c r="D46" s="230"/>
      <c r="E46" s="182" t="str">
        <f ca="1">IF(ISERROR($V46),"",OFFSET('Smelter Look-up'!$D$4,$V46-4,0)&amp;"")</f>
        <v>KOREA, REPUBLIC OF</v>
      </c>
      <c r="F46" s="182" t="str">
        <f ca="1">IF(ISERROR($V46),"",OFFSET('Smelter Look-up'!$E$4,$V46-4,0))</f>
        <v>CID000689</v>
      </c>
      <c r="G46" s="182" t="str">
        <f ca="1">IF(C46=$X$4,IF(ISERROR($V46),"Enter smelter details","RMI"),IF(ISERROR($V46),"",OFFSET('Smelter Look-up'!$F$4,$V46-4,0)))</f>
        <v>RMI</v>
      </c>
      <c r="H46" s="183" t="s">
        <v>15915</v>
      </c>
      <c r="I46" s="184" t="str">
        <f ca="1">IF(ISERROR($V46),"",OFFSET('Smelter Look-up'!$H$4,$V46-4,0))</f>
        <v>Seo-gu</v>
      </c>
      <c r="J46" s="184" t="str">
        <f ca="1">IF(ISERROR($V46),"",OFFSET('Smelter Look-up'!$I$4,$V46-4,0))</f>
        <v>Incheon-gwangyeoksi</v>
      </c>
      <c r="K46" s="224" t="s">
        <v>16213</v>
      </c>
      <c r="L46" s="224" t="s">
        <v>16214</v>
      </c>
      <c r="M46" s="224" t="s">
        <v>16141</v>
      </c>
      <c r="N46" s="224" t="s">
        <v>16092</v>
      </c>
      <c r="O46" s="224" t="s">
        <v>16093</v>
      </c>
      <c r="P46" s="185" t="s">
        <v>484</v>
      </c>
      <c r="Q46" s="225"/>
      <c r="R46" s="182" t="str">
        <f ca="1">IF(ISERROR($V46),"",OFFSET('Smelter Look-up'!$C$4,$V46-4,0)&amp;"")</f>
        <v>LT Metal Ltd.</v>
      </c>
      <c r="S46" s="181" t="str">
        <f t="shared" ca="1" si="5"/>
        <v>KR</v>
      </c>
      <c r="T46" s="181" t="str">
        <f ca="1">IF(B46="","",IF(ISERROR(MATCH($J46,SorP!$B$1:$B$6226,0)),"",INDIRECT("'SorP'!$A$"&amp;MATCH($S46&amp;$J46,SorP!C:C,0))))</f>
        <v>KR-28</v>
      </c>
      <c r="U46" s="201"/>
      <c r="V46" s="226">
        <f ca="1">IF(C46="",NA(),IF(OR(C46="Smelter not listed",C46="Smelter not yet identified"),MATCH($B46&amp;$D46,'Smelter Look-up'!$J:$J,0),MATCH($B46&amp;$C46,'Smelter Look-up'!$J:$J,0)))</f>
        <v>169</v>
      </c>
      <c r="X46" s="227">
        <f t="shared" ca="1" si="6"/>
        <v>0</v>
      </c>
      <c r="AB46" s="228" t="str">
        <f t="shared" ca="1" si="7"/>
        <v>GoldLT Metal Ltd.</v>
      </c>
    </row>
    <row r="47" spans="1:28" s="227" customFormat="1" ht="25.2">
      <c r="A47" s="181" t="s">
        <v>697</v>
      </c>
      <c r="B47" s="182" t="str">
        <f ca="1">IF(LEN(A47)=0,"",INDEX('Smelter Look-up'!$A:$A,MATCH($A47,'Smelter Look-up'!$E:$E,0)))</f>
        <v>Gold</v>
      </c>
      <c r="C47" s="186" t="str">
        <f ca="1">IF(LEN(A47)=0,"",INDEX('Smelter Look-up'!$C:$C,MATCH($A47,'Smelter Look-up'!$E:$E,0)))</f>
        <v>Materion</v>
      </c>
      <c r="D47" s="230"/>
      <c r="E47" s="182" t="str">
        <f ca="1">IF(ISERROR($V47),"",OFFSET('Smelter Look-up'!$D$4,$V47-4,0)&amp;"")</f>
        <v>UNITED STATES OF AMERICA</v>
      </c>
      <c r="F47" s="182" t="str">
        <f ca="1">IF(ISERROR($V47),"",OFFSET('Smelter Look-up'!$E$4,$V47-4,0))</f>
        <v>CID001113</v>
      </c>
      <c r="G47" s="182" t="str">
        <f ca="1">IF(C47=$X$4,IF(ISERROR($V47),"Enter smelter details","RMI"),IF(ISERROR($V47),"",OFFSET('Smelter Look-up'!$F$4,$V47-4,0)))</f>
        <v>RMI</v>
      </c>
      <c r="H47" s="183" t="s">
        <v>15916</v>
      </c>
      <c r="I47" s="184" t="str">
        <f ca="1">IF(ISERROR($V47),"",OFFSET('Smelter Look-up'!$H$4,$V47-4,0))</f>
        <v>Buffalo</v>
      </c>
      <c r="J47" s="184" t="str">
        <f ca="1">IF(ISERROR($V47),"",OFFSET('Smelter Look-up'!$I$4,$V47-4,0))</f>
        <v>New York</v>
      </c>
      <c r="K47" s="224" t="s">
        <v>16215</v>
      </c>
      <c r="L47" s="224" t="s">
        <v>16216</v>
      </c>
      <c r="M47" s="224" t="s">
        <v>16091</v>
      </c>
      <c r="N47" s="224" t="s">
        <v>16092</v>
      </c>
      <c r="O47" s="224" t="s">
        <v>16093</v>
      </c>
      <c r="P47" s="185" t="s">
        <v>484</v>
      </c>
      <c r="Q47" s="225"/>
      <c r="R47" s="182" t="str">
        <f ca="1">IF(ISERROR($V47),"",OFFSET('Smelter Look-up'!$C$4,$V47-4,0)&amp;"")</f>
        <v>Materion</v>
      </c>
      <c r="S47" s="181" t="str">
        <f t="shared" ca="1" si="5"/>
        <v>US</v>
      </c>
      <c r="T47" s="181" t="str">
        <f ca="1">IF(B47="","",IF(ISERROR(MATCH($J47,SorP!$B$1:$B$6226,0)),"",INDIRECT("'SorP'!$A$"&amp;MATCH($S47&amp;$J47,SorP!C:C,0))))</f>
        <v>US-NY</v>
      </c>
      <c r="U47" s="201"/>
      <c r="V47" s="226">
        <f ca="1">IF(C47="",NA(),IF(OR(C47="Smelter not listed",C47="Smelter not yet identified"),MATCH($B47&amp;$D47,'Smelter Look-up'!$J:$J,0),MATCH($B47&amp;$C47,'Smelter Look-up'!$J:$J,0)))</f>
        <v>174</v>
      </c>
      <c r="X47" s="227">
        <f t="shared" ca="1" si="6"/>
        <v>0</v>
      </c>
      <c r="AB47" s="228" t="str">
        <f t="shared" ca="1" si="7"/>
        <v>GoldMaterion</v>
      </c>
    </row>
    <row r="48" spans="1:28" s="227" customFormat="1" ht="50.4">
      <c r="A48" s="181" t="s">
        <v>698</v>
      </c>
      <c r="B48" s="182" t="str">
        <f ca="1">IF(LEN(A48)=0,"",INDEX('Smelter Look-up'!$A:$A,MATCH($A48,'Smelter Look-up'!$E:$E,0)))</f>
        <v>Gold</v>
      </c>
      <c r="C48" s="186" t="str">
        <f ca="1">IF(LEN(A48)=0,"",INDEX('Smelter Look-up'!$C:$C,MATCH($A48,'Smelter Look-up'!$E:$E,0)))</f>
        <v>Matsuda Sangyo Co., Ltd.</v>
      </c>
      <c r="D48" s="230"/>
      <c r="E48" s="182" t="str">
        <f ca="1">IF(ISERROR($V48),"",OFFSET('Smelter Look-up'!$D$4,$V48-4,0)&amp;"")</f>
        <v>JAPAN</v>
      </c>
      <c r="F48" s="182" t="str">
        <f ca="1">IF(ISERROR($V48),"",OFFSET('Smelter Look-up'!$E$4,$V48-4,0))</f>
        <v>CID001119</v>
      </c>
      <c r="G48" s="182" t="str">
        <f ca="1">IF(C48=$X$4,IF(ISERROR($V48),"Enter smelter details","RMI"),IF(ISERROR($V48),"",OFFSET('Smelter Look-up'!$F$4,$V48-4,0)))</f>
        <v>RMI</v>
      </c>
      <c r="H48" s="183" t="s">
        <v>15917</v>
      </c>
      <c r="I48" s="184" t="str">
        <f ca="1">IF(ISERROR($V48),"",OFFSET('Smelter Look-up'!$H$4,$V48-4,0))</f>
        <v>Iruma</v>
      </c>
      <c r="J48" s="184" t="str">
        <f ca="1">IF(ISERROR($V48),"",OFFSET('Smelter Look-up'!$I$4,$V48-4,0))</f>
        <v>Saitama</v>
      </c>
      <c r="K48" s="224" t="s">
        <v>16217</v>
      </c>
      <c r="L48" s="224" t="s">
        <v>16218</v>
      </c>
      <c r="M48" s="224"/>
      <c r="N48" s="224" t="s">
        <v>16219</v>
      </c>
      <c r="O48" s="224" t="s">
        <v>16220</v>
      </c>
      <c r="P48" s="185" t="s">
        <v>485</v>
      </c>
      <c r="Q48" s="225"/>
      <c r="R48" s="182" t="str">
        <f ca="1">IF(ISERROR($V48),"",OFFSET('Smelter Look-up'!$C$4,$V48-4,0)&amp;"")</f>
        <v>Matsuda Sangyo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175</v>
      </c>
      <c r="X48" s="227">
        <f t="shared" ca="1" si="6"/>
        <v>0</v>
      </c>
      <c r="AB48" s="228" t="str">
        <f t="shared" ca="1" si="7"/>
        <v>GoldMatsuda Sangyo Co., Ltd.</v>
      </c>
    </row>
    <row r="49" spans="1:28" s="227" customFormat="1" ht="88.2">
      <c r="A49" s="181" t="s">
        <v>699</v>
      </c>
      <c r="B49" s="182" t="str">
        <f ca="1">IF(LEN(A49)=0,"",INDEX('Smelter Look-up'!$A:$A,MATCH($A49,'Smelter Look-up'!$E:$E,0)))</f>
        <v>Gold</v>
      </c>
      <c r="C49" s="186" t="str">
        <f ca="1">IF(LEN(A49)=0,"",INDEX('Smelter Look-up'!$C:$C,MATCH($A49,'Smelter Look-up'!$E:$E,0)))</f>
        <v>Metalor Technologies (Hong Kong) Ltd.</v>
      </c>
      <c r="D49" s="230"/>
      <c r="E49" s="182" t="str">
        <f ca="1">IF(ISERROR($V49),"",OFFSET('Smelter Look-up'!$D$4,$V49-4,0)&amp;"")</f>
        <v>CHINA</v>
      </c>
      <c r="F49" s="182" t="str">
        <f ca="1">IF(ISERROR($V49),"",OFFSET('Smelter Look-up'!$E$4,$V49-4,0))</f>
        <v>CID001149</v>
      </c>
      <c r="G49" s="182" t="str">
        <f ca="1">IF(C49=$X$4,IF(ISERROR($V49),"Enter smelter details","RMI"),IF(ISERROR($V49),"",OFFSET('Smelter Look-up'!$F$4,$V49-4,0)))</f>
        <v>RMI</v>
      </c>
      <c r="H49" s="183" t="s">
        <v>15918</v>
      </c>
      <c r="I49" s="184" t="str">
        <f ca="1">IF(ISERROR($V49),"",OFFSET('Smelter Look-up'!$H$4,$V49-4,0))</f>
        <v>Kwai Chung</v>
      </c>
      <c r="J49" s="184" t="str">
        <f ca="1">IF(ISERROR($V49),"",OFFSET('Smelter Look-up'!$I$4,$V49-4,0))</f>
        <v>Hong Kong SAR</v>
      </c>
      <c r="K49" s="224" t="s">
        <v>16221</v>
      </c>
      <c r="L49" s="224" t="s">
        <v>16222</v>
      </c>
      <c r="M49" s="224" t="s">
        <v>16223</v>
      </c>
      <c r="N49" s="224" t="s">
        <v>16219</v>
      </c>
      <c r="O49" s="224" t="s">
        <v>16220</v>
      </c>
      <c r="P49" s="185" t="s">
        <v>485</v>
      </c>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 ca="1">IF(C49="",NA(),IF(OR(C49="Smelter not listed",C49="Smelter not yet identified"),MATCH($B49&amp;$D49,'Smelter Look-up'!$J:$J,0),MATCH($B49&amp;$C49,'Smelter Look-up'!$J:$J,0)))</f>
        <v>183</v>
      </c>
      <c r="X49" s="227">
        <f t="shared" ca="1" si="6"/>
        <v>0</v>
      </c>
      <c r="AB49" s="228" t="str">
        <f t="shared" ca="1" si="7"/>
        <v>GoldMetalor Technologies (Hong Kong) Ltd.</v>
      </c>
    </row>
    <row r="50" spans="1:28" s="227" customFormat="1" ht="100.8">
      <c r="A50" s="181" t="s">
        <v>700</v>
      </c>
      <c r="B50" s="182" t="str">
        <f ca="1">IF(LEN(A50)=0,"",INDEX('Smelter Look-up'!$A:$A,MATCH($A50,'Smelter Look-up'!$E:$E,0)))</f>
        <v>Gold</v>
      </c>
      <c r="C50" s="186" t="str">
        <f ca="1">IF(LEN(A50)=0,"",INDEX('Smelter Look-up'!$C:$C,MATCH($A50,'Smelter Look-up'!$E:$E,0)))</f>
        <v>Metalor Technologies (Singapore) Pte., Ltd.</v>
      </c>
      <c r="D50" s="230"/>
      <c r="E50" s="182" t="str">
        <f ca="1">IF(ISERROR($V50),"",OFFSET('Smelter Look-up'!$D$4,$V50-4,0)&amp;"")</f>
        <v>SINGAPORE</v>
      </c>
      <c r="F50" s="182" t="str">
        <f ca="1">IF(ISERROR($V50),"",OFFSET('Smelter Look-up'!$E$4,$V50-4,0))</f>
        <v>CID001152</v>
      </c>
      <c r="G50" s="182" t="str">
        <f ca="1">IF(C50=$X$4,IF(ISERROR($V50),"Enter smelter details","RMI"),IF(ISERROR($V50),"",OFFSET('Smelter Look-up'!$F$4,$V50-4,0)))</f>
        <v>RMI</v>
      </c>
      <c r="H50" s="183" t="s">
        <v>15919</v>
      </c>
      <c r="I50" s="184" t="str">
        <f ca="1">IF(ISERROR($V50),"",OFFSET('Smelter Look-up'!$H$4,$V50-4,0))</f>
        <v>Singapore</v>
      </c>
      <c r="J50" s="184" t="str">
        <f ca="1">IF(ISERROR($V50),"",OFFSET('Smelter Look-up'!$I$4,$V50-4,0))</f>
        <v>South West</v>
      </c>
      <c r="K50" s="224" t="s">
        <v>16221</v>
      </c>
      <c r="L50" s="224" t="s">
        <v>16222</v>
      </c>
      <c r="M50" s="224" t="s">
        <v>16224</v>
      </c>
      <c r="N50" s="224" t="s">
        <v>16219</v>
      </c>
      <c r="O50" s="224" t="s">
        <v>16220</v>
      </c>
      <c r="P50" s="185" t="s">
        <v>485</v>
      </c>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 ca="1">IF(C50="",NA(),IF(OR(C50="Smelter not listed",C50="Smelter not yet identified"),MATCH($B50&amp;$D50,'Smelter Look-up'!$J:$J,0),MATCH($B50&amp;$C50,'Smelter Look-up'!$J:$J,0)))</f>
        <v>184</v>
      </c>
      <c r="X50" s="227">
        <f t="shared" ca="1" si="6"/>
        <v>0</v>
      </c>
      <c r="AB50" s="228" t="str">
        <f t="shared" ca="1" si="7"/>
        <v>GoldMetalor Technologies (Singapore) Pte., Ltd.</v>
      </c>
    </row>
    <row r="51" spans="1:28" s="227" customFormat="1" ht="75.599999999999994">
      <c r="A51" s="181" t="s">
        <v>1612</v>
      </c>
      <c r="B51" s="182" t="str">
        <f ca="1">IF(LEN(A51)=0,"",INDEX('Smelter Look-up'!$A:$A,MATCH($A51,'Smelter Look-up'!$E:$E,0)))</f>
        <v>Gold</v>
      </c>
      <c r="C51" s="186" t="str">
        <f ca="1">IF(LEN(A51)=0,"",INDEX('Smelter Look-up'!$C:$C,MATCH($A51,'Smelter Look-up'!$E:$E,0)))</f>
        <v>Metalor Technologies (Suzhou) Ltd.</v>
      </c>
      <c r="D51" s="230"/>
      <c r="E51" s="182" t="str">
        <f ca="1">IF(ISERROR($V51),"",OFFSET('Smelter Look-up'!$D$4,$V51-4,0)&amp;"")</f>
        <v>CHINA</v>
      </c>
      <c r="F51" s="182" t="str">
        <f ca="1">IF(ISERROR($V51),"",OFFSET('Smelter Look-up'!$E$4,$V51-4,0))</f>
        <v>CID001147</v>
      </c>
      <c r="G51" s="182" t="str">
        <f ca="1">IF(C51=$X$4,IF(ISERROR($V51),"Enter smelter details","RMI"),IF(ISERROR($V51),"",OFFSET('Smelter Look-up'!$F$4,$V51-4,0)))</f>
        <v>RMI</v>
      </c>
      <c r="H51" s="183" t="s">
        <v>15920</v>
      </c>
      <c r="I51" s="184" t="str">
        <f ca="1">IF(ISERROR($V51),"",OFFSET('Smelter Look-up'!$H$4,$V51-4,0))</f>
        <v>Suzhou</v>
      </c>
      <c r="J51" s="184" t="str">
        <f ca="1">IF(ISERROR($V51),"",OFFSET('Smelter Look-up'!$I$4,$V51-4,0))</f>
        <v>Jiangsu Sheng</v>
      </c>
      <c r="K51" s="224" t="s">
        <v>16225</v>
      </c>
      <c r="L51" s="224" t="s">
        <v>16226</v>
      </c>
      <c r="M51" s="224" t="s">
        <v>16227</v>
      </c>
      <c r="N51" s="224" t="s">
        <v>16228</v>
      </c>
      <c r="O51" s="224" t="s">
        <v>16229</v>
      </c>
      <c r="P51" s="185" t="s">
        <v>485</v>
      </c>
      <c r="Q51" s="225"/>
      <c r="R51" s="182" t="str">
        <f ca="1">IF(ISERROR($V51),"",OFFSET('Smelter Look-up'!$C$4,$V51-4,0)&amp;"")</f>
        <v>Metalor Technologies (Suzhou) Ltd.</v>
      </c>
      <c r="S51" s="181" t="str">
        <f t="shared" ca="1" si="5"/>
        <v>CN</v>
      </c>
      <c r="T51" s="181" t="str">
        <f ca="1">IF(B51="","",IF(ISERROR(MATCH($J51,SorP!$B$1:$B$6226,0)),"",INDIRECT("'SorP'!$A$"&amp;MATCH($S51&amp;$J51,SorP!C:C,0))))</f>
        <v>CN-JS</v>
      </c>
      <c r="U51" s="201"/>
      <c r="V51" s="226">
        <f ca="1">IF(C51="",NA(),IF(OR(C51="Smelter not listed",C51="Smelter not yet identified"),MATCH($B51&amp;$D51,'Smelter Look-up'!$J:$J,0),MATCH($B51&amp;$C51,'Smelter Look-up'!$J:$J,0)))</f>
        <v>185</v>
      </c>
      <c r="X51" s="227">
        <f t="shared" ca="1" si="6"/>
        <v>0</v>
      </c>
      <c r="AB51" s="228" t="str">
        <f t="shared" ca="1" si="7"/>
        <v>GoldMetalor Technologies (Suzhou) Ltd.</v>
      </c>
    </row>
    <row r="52" spans="1:28" s="227" customFormat="1" ht="50.4">
      <c r="A52" s="181" t="s">
        <v>701</v>
      </c>
      <c r="B52" s="182" t="str">
        <f ca="1">IF(LEN(A52)=0,"",INDEX('Smelter Look-up'!$A:$A,MATCH($A52,'Smelter Look-up'!$E:$E,0)))</f>
        <v>Gold</v>
      </c>
      <c r="C52" s="186" t="str">
        <f ca="1">IF(LEN(A52)=0,"",INDEX('Smelter Look-up'!$C:$C,MATCH($A52,'Smelter Look-up'!$E:$E,0)))</f>
        <v>Metalor Technologies S.A.</v>
      </c>
      <c r="D52" s="230"/>
      <c r="E52" s="182" t="str">
        <f ca="1">IF(ISERROR($V52),"",OFFSET('Smelter Look-up'!$D$4,$V52-4,0)&amp;"")</f>
        <v>SWITZERLAND</v>
      </c>
      <c r="F52" s="182" t="str">
        <f ca="1">IF(ISERROR($V52),"",OFFSET('Smelter Look-up'!$E$4,$V52-4,0))</f>
        <v>CID001153</v>
      </c>
      <c r="G52" s="182" t="str">
        <f ca="1">IF(C52=$X$4,IF(ISERROR($V52),"Enter smelter details","RMI"),IF(ISERROR($V52),"",OFFSET('Smelter Look-up'!$F$4,$V52-4,0)))</f>
        <v>RMI</v>
      </c>
      <c r="H52" s="183" t="s">
        <v>15921</v>
      </c>
      <c r="I52" s="184" t="str">
        <f ca="1">IF(ISERROR($V52),"",OFFSET('Smelter Look-up'!$H$4,$V52-4,0))</f>
        <v>Marin</v>
      </c>
      <c r="J52" s="184" t="str">
        <f ca="1">IF(ISERROR($V52),"",OFFSET('Smelter Look-up'!$I$4,$V52-4,0))</f>
        <v>Neuchâtel</v>
      </c>
      <c r="K52" s="224" t="s">
        <v>16230</v>
      </c>
      <c r="L52" s="224" t="s">
        <v>16231</v>
      </c>
      <c r="M52" s="224" t="s">
        <v>16232</v>
      </c>
      <c r="N52" s="224" t="s">
        <v>16219</v>
      </c>
      <c r="O52" s="224" t="s">
        <v>16220</v>
      </c>
      <c r="P52" s="185" t="s">
        <v>485</v>
      </c>
      <c r="Q52" s="225"/>
      <c r="R52" s="182" t="str">
        <f ca="1">IF(ISERROR($V52),"",OFFSET('Smelter Look-up'!$C$4,$V52-4,0)&amp;"")</f>
        <v>Metalor Technologies S.A.</v>
      </c>
      <c r="S52" s="181" t="str">
        <f t="shared" ca="1" si="5"/>
        <v>CH</v>
      </c>
      <c r="T52" s="181" t="str">
        <f ca="1">IF(B52="","",IF(ISERROR(MATCH($J52,SorP!$B$1:$B$6226,0)),"",INDIRECT("'SorP'!$A$"&amp;MATCH($S52&amp;$J52,SorP!C:C,0))))</f>
        <v>CH-NE</v>
      </c>
      <c r="U52" s="201"/>
      <c r="V52" s="226">
        <f ca="1">IF(C52="",NA(),IF(OR(C52="Smelter not listed",C52="Smelter not yet identified"),MATCH($B52&amp;$D52,'Smelter Look-up'!$J:$J,0),MATCH($B52&amp;$C52,'Smelter Look-up'!$J:$J,0)))</f>
        <v>186</v>
      </c>
      <c r="X52" s="227">
        <f t="shared" ca="1" si="6"/>
        <v>0</v>
      </c>
      <c r="AB52" s="228" t="str">
        <f t="shared" ca="1" si="7"/>
        <v>GoldMetalor Technologies S.A.</v>
      </c>
    </row>
    <row r="53" spans="1:28" s="227" customFormat="1" ht="63">
      <c r="A53" s="181" t="s">
        <v>702</v>
      </c>
      <c r="B53" s="182" t="str">
        <f ca="1">IF(LEN(A53)=0,"",INDEX('Smelter Look-up'!$A:$A,MATCH($A53,'Smelter Look-up'!$E:$E,0)))</f>
        <v>Gold</v>
      </c>
      <c r="C53" s="186" t="str">
        <f ca="1">IF(LEN(A53)=0,"",INDEX('Smelter Look-up'!$C:$C,MATCH($A53,'Smelter Look-up'!$E:$E,0)))</f>
        <v>Metalor USA Refining Corporation</v>
      </c>
      <c r="D53" s="230"/>
      <c r="E53" s="182" t="str">
        <f ca="1">IF(ISERROR($V53),"",OFFSET('Smelter Look-up'!$D$4,$V53-4,0)&amp;"")</f>
        <v>UNITED STATES OF AMERICA</v>
      </c>
      <c r="F53" s="182" t="str">
        <f ca="1">IF(ISERROR($V53),"",OFFSET('Smelter Look-up'!$E$4,$V53-4,0))</f>
        <v>CID001157</v>
      </c>
      <c r="G53" s="182" t="str">
        <f ca="1">IF(C53=$X$4,IF(ISERROR($V53),"Enter smelter details","RMI"),IF(ISERROR($V53),"",OFFSET('Smelter Look-up'!$F$4,$V53-4,0)))</f>
        <v>RMI</v>
      </c>
      <c r="H53" s="183" t="s">
        <v>15922</v>
      </c>
      <c r="I53" s="184" t="str">
        <f ca="1">IF(ISERROR($V53),"",OFFSET('Smelter Look-up'!$H$4,$V53-4,0))</f>
        <v>North Attleboro</v>
      </c>
      <c r="J53" s="184" t="str">
        <f ca="1">IF(ISERROR($V53),"",OFFSET('Smelter Look-up'!$I$4,$V53-4,0))</f>
        <v>Massachusetts</v>
      </c>
      <c r="K53" s="224" t="s">
        <v>16221</v>
      </c>
      <c r="L53" s="224" t="s">
        <v>16222</v>
      </c>
      <c r="M53" s="224" t="s">
        <v>16233</v>
      </c>
      <c r="N53" s="224" t="s">
        <v>16219</v>
      </c>
      <c r="O53" s="224" t="s">
        <v>16220</v>
      </c>
      <c r="P53" s="185" t="s">
        <v>485</v>
      </c>
      <c r="Q53" s="225"/>
      <c r="R53" s="182" t="str">
        <f ca="1">IF(ISERROR($V53),"",OFFSET('Smelter Look-up'!$C$4,$V53-4,0)&amp;"")</f>
        <v>Metalor USA Refining Corporation</v>
      </c>
      <c r="S53" s="181" t="str">
        <f t="shared" ca="1" si="5"/>
        <v>US</v>
      </c>
      <c r="T53" s="181" t="str">
        <f ca="1">IF(B53="","",IF(ISERROR(MATCH($J53,SorP!$B$1:$B$6226,0)),"",INDIRECT("'SorP'!$A$"&amp;MATCH($S53&amp;$J53,SorP!C:C,0))))</f>
        <v>US-MA</v>
      </c>
      <c r="U53" s="201"/>
      <c r="V53" s="226">
        <f ca="1">IF(C53="",NA(),IF(OR(C53="Smelter not listed",C53="Smelter not yet identified"),MATCH($B53&amp;$D53,'Smelter Look-up'!$J:$J,0),MATCH($B53&amp;$C53,'Smelter Look-up'!$J:$J,0)))</f>
        <v>187</v>
      </c>
      <c r="X53" s="227">
        <f t="shared" ca="1" si="6"/>
        <v>0</v>
      </c>
      <c r="AB53" s="228" t="str">
        <f t="shared" ca="1" si="7"/>
        <v>GoldMetalor USA Refining Corporation</v>
      </c>
    </row>
    <row r="54" spans="1:28" s="227" customFormat="1" ht="75.599999999999994">
      <c r="A54" s="181" t="s">
        <v>703</v>
      </c>
      <c r="B54" s="182" t="str">
        <f ca="1">IF(LEN(A54)=0,"",INDEX('Smelter Look-up'!$A:$A,MATCH($A54,'Smelter Look-up'!$E:$E,0)))</f>
        <v>Gold</v>
      </c>
      <c r="C54" s="186" t="str">
        <f ca="1">IF(LEN(A54)=0,"",INDEX('Smelter Look-up'!$C:$C,MATCH($A54,'Smelter Look-up'!$E:$E,0)))</f>
        <v>Metalurgica Met-Mex Penoles S.A. De C.V.</v>
      </c>
      <c r="D54" s="230"/>
      <c r="E54" s="182" t="str">
        <f ca="1">IF(ISERROR($V54),"",OFFSET('Smelter Look-up'!$D$4,$V54-4,0)&amp;"")</f>
        <v>MEXICO</v>
      </c>
      <c r="F54" s="182" t="str">
        <f ca="1">IF(ISERROR($V54),"",OFFSET('Smelter Look-up'!$E$4,$V54-4,0))</f>
        <v>CID001161</v>
      </c>
      <c r="G54" s="182" t="str">
        <f ca="1">IF(C54=$X$4,IF(ISERROR($V54),"Enter smelter details","RMI"),IF(ISERROR($V54),"",OFFSET('Smelter Look-up'!$F$4,$V54-4,0)))</f>
        <v>RMI</v>
      </c>
      <c r="H54" s="183" t="s">
        <v>15923</v>
      </c>
      <c r="I54" s="184" t="str">
        <f ca="1">IF(ISERROR($V54),"",OFFSET('Smelter Look-up'!$H$4,$V54-4,0))</f>
        <v>Torreon</v>
      </c>
      <c r="J54" s="184" t="str">
        <f ca="1">IF(ISERROR($V54),"",OFFSET('Smelter Look-up'!$I$4,$V54-4,0))</f>
        <v>Coahuila de Zaragoza</v>
      </c>
      <c r="K54" s="224" t="s">
        <v>16234</v>
      </c>
      <c r="L54" s="224" t="s">
        <v>16235</v>
      </c>
      <c r="M54" s="224" t="s">
        <v>16136</v>
      </c>
      <c r="N54" s="224" t="s">
        <v>16097</v>
      </c>
      <c r="O54" s="224" t="s">
        <v>16161</v>
      </c>
      <c r="P54" s="185" t="s">
        <v>486</v>
      </c>
      <c r="Q54" s="225"/>
      <c r="R54" s="182" t="str">
        <f ca="1">IF(ISERROR($V54),"",OFFSET('Smelter Look-up'!$C$4,$V54-4,0)&amp;"")</f>
        <v>Metalurgica Met-Mex Penoles S.A. De C.V.</v>
      </c>
      <c r="S54" s="181" t="str">
        <f t="shared" ca="1" si="5"/>
        <v>MX</v>
      </c>
      <c r="T54" s="181" t="str">
        <f ca="1">IF(B54="","",IF(ISERROR(MATCH($J54,SorP!$B$1:$B$6226,0)),"",INDIRECT("'SorP'!$A$"&amp;MATCH($S54&amp;$J54,SorP!C:C,0))))</f>
        <v>MX-COA</v>
      </c>
      <c r="U54" s="201"/>
      <c r="V54" s="226">
        <f ca="1">IF(C54="",NA(),IF(OR(C54="Smelter not listed",C54="Smelter not yet identified"),MATCH($B54&amp;$D54,'Smelter Look-up'!$J:$J,0),MATCH($B54&amp;$C54,'Smelter Look-up'!$J:$J,0)))</f>
        <v>188</v>
      </c>
      <c r="X54" s="227">
        <f t="shared" ca="1" si="6"/>
        <v>0</v>
      </c>
      <c r="AB54" s="228" t="str">
        <f t="shared" ca="1" si="7"/>
        <v>GoldMetalurgica Met-Mex Penoles S.A. De C.V.</v>
      </c>
    </row>
    <row r="55" spans="1:28" s="227" customFormat="1" ht="63">
      <c r="A55" s="181" t="s">
        <v>704</v>
      </c>
      <c r="B55" s="182" t="str">
        <f ca="1">IF(LEN(A55)=0,"",INDEX('Smelter Look-up'!$A:$A,MATCH($A55,'Smelter Look-up'!$E:$E,0)))</f>
        <v>Gold</v>
      </c>
      <c r="C55" s="186" t="str">
        <f ca="1">IF(LEN(A55)=0,"",INDEX('Smelter Look-up'!$C:$C,MATCH($A55,'Smelter Look-up'!$E:$E,0)))</f>
        <v>Mitsubishi Materials Corporation</v>
      </c>
      <c r="D55" s="230"/>
      <c r="E55" s="182" t="str">
        <f ca="1">IF(ISERROR($V55),"",OFFSET('Smelter Look-up'!$D$4,$V55-4,0)&amp;"")</f>
        <v>JAPAN</v>
      </c>
      <c r="F55" s="182" t="str">
        <f ca="1">IF(ISERROR($V55),"",OFFSET('Smelter Look-up'!$E$4,$V55-4,0))</f>
        <v>CID001188</v>
      </c>
      <c r="G55" s="182" t="str">
        <f ca="1">IF(C55=$X$4,IF(ISERROR($V55),"Enter smelter details","RMI"),IF(ISERROR($V55),"",OFFSET('Smelter Look-up'!$F$4,$V55-4,0)))</f>
        <v>RMI</v>
      </c>
      <c r="H55" s="183" t="s">
        <v>15924</v>
      </c>
      <c r="I55" s="184" t="str">
        <f ca="1">IF(ISERROR($V55),"",OFFSET('Smelter Look-up'!$H$4,$V55-4,0))</f>
        <v>Tokyo</v>
      </c>
      <c r="J55" s="184" t="str">
        <f ca="1">IF(ISERROR($V55),"",OFFSET('Smelter Look-up'!$I$4,$V55-4,0))</f>
        <v>Tokyo</v>
      </c>
      <c r="K55" s="224" t="s">
        <v>16236</v>
      </c>
      <c r="L55" s="224" t="s">
        <v>16237</v>
      </c>
      <c r="M55" s="224" t="s">
        <v>16238</v>
      </c>
      <c r="N55" s="224" t="s">
        <v>16239</v>
      </c>
      <c r="O55" s="224" t="s">
        <v>16240</v>
      </c>
      <c r="P55" s="185" t="s">
        <v>485</v>
      </c>
      <c r="Q55" s="225"/>
      <c r="R55" s="182" t="str">
        <f ca="1">IF(ISERROR($V55),"",OFFSET('Smelter Look-up'!$C$4,$V55-4,0)&amp;"")</f>
        <v>Mitsubishi Materials Corporation</v>
      </c>
      <c r="S55" s="181" t="str">
        <f t="shared" ca="1" si="5"/>
        <v>JP</v>
      </c>
      <c r="T55" s="181" t="str">
        <f ca="1">IF(B55="","",IF(ISERROR(MATCH($J55,SorP!$B$1:$B$6226,0)),"",INDIRECT("'SorP'!$A$"&amp;MATCH($S55&amp;$J55,SorP!C:C,0))))</f>
        <v>JP-13</v>
      </c>
      <c r="U55" s="201"/>
      <c r="V55" s="226">
        <f ca="1">IF(C55="",NA(),IF(OR(C55="Smelter not listed",C55="Smelter not yet identified"),MATCH($B55&amp;$D55,'Smelter Look-up'!$J:$J,0),MATCH($B55&amp;$C55,'Smelter Look-up'!$J:$J,0)))</f>
        <v>192</v>
      </c>
      <c r="X55" s="227">
        <f t="shared" ca="1" si="6"/>
        <v>0</v>
      </c>
      <c r="AB55" s="228" t="str">
        <f t="shared" ca="1" si="7"/>
        <v>GoldMitsubishi Materials Corporation</v>
      </c>
    </row>
    <row r="56" spans="1:28" s="227" customFormat="1" ht="88.2">
      <c r="A56" s="181" t="s">
        <v>705</v>
      </c>
      <c r="B56" s="182" t="str">
        <f ca="1">IF(LEN(A56)=0,"",INDEX('Smelter Look-up'!$A:$A,MATCH($A56,'Smelter Look-up'!$E:$E,0)))</f>
        <v>Gold</v>
      </c>
      <c r="C56" s="186" t="str">
        <f ca="1">IF(LEN(A56)=0,"",INDEX('Smelter Look-up'!$C:$C,MATCH($A56,'Smelter Look-up'!$E:$E,0)))</f>
        <v>Mitsui Mining and Smelting Co., Ltd.</v>
      </c>
      <c r="D56" s="230"/>
      <c r="E56" s="182" t="str">
        <f ca="1">IF(ISERROR($V56),"",OFFSET('Smelter Look-up'!$D$4,$V56-4,0)&amp;"")</f>
        <v>JAPAN</v>
      </c>
      <c r="F56" s="182" t="str">
        <f ca="1">IF(ISERROR($V56),"",OFFSET('Smelter Look-up'!$E$4,$V56-4,0))</f>
        <v>CID001193</v>
      </c>
      <c r="G56" s="182" t="str">
        <f ca="1">IF(C56=$X$4,IF(ISERROR($V56),"Enter smelter details","RMI"),IF(ISERROR($V56),"",OFFSET('Smelter Look-up'!$F$4,$V56-4,0)))</f>
        <v>RMI</v>
      </c>
      <c r="H56" s="183" t="s">
        <v>15925</v>
      </c>
      <c r="I56" s="184" t="str">
        <f ca="1">IF(ISERROR($V56),"",OFFSET('Smelter Look-up'!$H$4,$V56-4,0))</f>
        <v>Takehara</v>
      </c>
      <c r="J56" s="184" t="str">
        <f ca="1">IF(ISERROR($V56),"",OFFSET('Smelter Look-up'!$I$4,$V56-4,0))</f>
        <v>Hiroshima</v>
      </c>
      <c r="K56" s="224" t="s">
        <v>16241</v>
      </c>
      <c r="L56" s="224" t="s">
        <v>16242</v>
      </c>
      <c r="M56" s="224" t="s">
        <v>16243</v>
      </c>
      <c r="N56" s="224" t="s">
        <v>16244</v>
      </c>
      <c r="O56" s="224" t="s">
        <v>16245</v>
      </c>
      <c r="P56" s="185" t="s">
        <v>485</v>
      </c>
      <c r="Q56" s="225"/>
      <c r="R56" s="182" t="str">
        <f ca="1">IF(ISERROR($V56),"",OFFSET('Smelter Look-up'!$C$4,$V56-4,0)&amp;"")</f>
        <v>Mitsui Mining and Smelting Co., Ltd.</v>
      </c>
      <c r="S56" s="181" t="str">
        <f t="shared" ca="1" si="5"/>
        <v>JP</v>
      </c>
      <c r="T56" s="181" t="str">
        <f ca="1">IF(B56="","",IF(ISERROR(MATCH($J56,SorP!$B$1:$B$6226,0)),"",INDIRECT("'SorP'!$A$"&amp;MATCH($S56&amp;$J56,SorP!C:C,0))))</f>
        <v>JP-34</v>
      </c>
      <c r="U56" s="201"/>
      <c r="V56" s="226">
        <f ca="1">IF(C56="",NA(),IF(OR(C56="Smelter not listed",C56="Smelter not yet identified"),MATCH($B56&amp;$D56,'Smelter Look-up'!$J:$J,0),MATCH($B56&amp;$C56,'Smelter Look-up'!$J:$J,0)))</f>
        <v>194</v>
      </c>
      <c r="X56" s="227">
        <f t="shared" ca="1" si="6"/>
        <v>0</v>
      </c>
      <c r="AB56" s="228" t="str">
        <f t="shared" ca="1" si="7"/>
        <v>GoldMitsui Mining and Smelting Co., Ltd.</v>
      </c>
    </row>
    <row r="57" spans="1:28" s="227" customFormat="1" ht="25.2">
      <c r="A57" s="181" t="s">
        <v>712</v>
      </c>
      <c r="B57" s="182" t="str">
        <f ca="1">IF(LEN(A57)=0,"",INDEX('Smelter Look-up'!$A:$A,MATCH($A57,'Smelter Look-up'!$E:$E,0)))</f>
        <v>Gold</v>
      </c>
      <c r="C57" s="186" t="str">
        <f ca="1">IF(LEN(A57)=0,"",INDEX('Smelter Look-up'!$C:$C,MATCH($A57,'Smelter Look-up'!$E:$E,0)))</f>
        <v>MKS PAMP SA</v>
      </c>
      <c r="D57" s="230"/>
      <c r="E57" s="182" t="str">
        <f ca="1">IF(ISERROR($V57),"",OFFSET('Smelter Look-up'!$D$4,$V57-4,0)&amp;"")</f>
        <v>SWITZERLAND</v>
      </c>
      <c r="F57" s="182" t="str">
        <f ca="1">IF(ISERROR($V57),"",OFFSET('Smelter Look-up'!$E$4,$V57-4,0))</f>
        <v>CID001352</v>
      </c>
      <c r="G57" s="182" t="str">
        <f ca="1">IF(C57=$X$4,IF(ISERROR($V57),"Enter smelter details","RMI"),IF(ISERROR($V57),"",OFFSET('Smelter Look-up'!$F$4,$V57-4,0)))</f>
        <v>RMI</v>
      </c>
      <c r="H57" s="183" t="s">
        <v>15926</v>
      </c>
      <c r="I57" s="184" t="str">
        <f ca="1">IF(ISERROR($V57),"",OFFSET('Smelter Look-up'!$H$4,$V57-4,0))</f>
        <v>Geneva</v>
      </c>
      <c r="J57" s="184" t="str">
        <f ca="1">IF(ISERROR($V57),"",OFFSET('Smelter Look-up'!$I$4,$V57-4,0))</f>
        <v>Genève</v>
      </c>
      <c r="K57" s="224" t="s">
        <v>16246</v>
      </c>
      <c r="L57" s="224" t="s">
        <v>16247</v>
      </c>
      <c r="M57" s="224"/>
      <c r="N57" s="224" t="s">
        <v>16097</v>
      </c>
      <c r="O57" s="224" t="s">
        <v>16161</v>
      </c>
      <c r="P57" s="185" t="s">
        <v>486</v>
      </c>
      <c r="Q57" s="225"/>
      <c r="R57" s="182" t="str">
        <f ca="1">IF(ISERROR($V57),"",OFFSET('Smelter Look-up'!$C$4,$V57-4,0)&amp;"")</f>
        <v>MKS PAMP SA</v>
      </c>
      <c r="S57" s="181" t="str">
        <f t="shared" ca="1" si="5"/>
        <v>CH</v>
      </c>
      <c r="T57" s="181" t="str">
        <f ca="1">IF(B57="","",IF(ISERROR(MATCH($J57,SorP!$B$1:$B$6226,0)),"",INDIRECT("'SorP'!$A$"&amp;MATCH($S57&amp;$J57,SorP!C:C,0))))</f>
        <v>CH-GE</v>
      </c>
      <c r="U57" s="201"/>
      <c r="V57" s="226">
        <f ca="1">IF(C57="",NA(),IF(OR(C57="Smelter not listed",C57="Smelter not yet identified"),MATCH($B57&amp;$D57,'Smelter Look-up'!$J:$J,0),MATCH($B57&amp;$C57,'Smelter Look-up'!$J:$J,0)))</f>
        <v>195</v>
      </c>
      <c r="X57" s="227">
        <f t="shared" ca="1" si="6"/>
        <v>0</v>
      </c>
      <c r="AB57" s="228" t="str">
        <f t="shared" ca="1" si="7"/>
        <v>GoldMKS PAMP SA</v>
      </c>
    </row>
    <row r="58" spans="1:28" s="227" customFormat="1" ht="63">
      <c r="A58" s="181" t="s">
        <v>1379</v>
      </c>
      <c r="B58" s="182" t="str">
        <f ca="1">IF(LEN(A58)=0,"",INDEX('Smelter Look-up'!$A:$A,MATCH($A58,'Smelter Look-up'!$E:$E,0)))</f>
        <v>Gold</v>
      </c>
      <c r="C58" s="186" t="str">
        <f ca="1">IF(LEN(A58)=0,"",INDEX('Smelter Look-up'!$C:$C,MATCH($A58,'Smelter Look-up'!$E:$E,0)))</f>
        <v>MMTC-PAMP India Pvt., Ltd.</v>
      </c>
      <c r="D58" s="230"/>
      <c r="E58" s="182" t="str">
        <f ca="1">IF(ISERROR($V58),"",OFFSET('Smelter Look-up'!$D$4,$V58-4,0)&amp;"")</f>
        <v>INDIA</v>
      </c>
      <c r="F58" s="182" t="str">
        <f ca="1">IF(ISERROR($V58),"",OFFSET('Smelter Look-up'!$E$4,$V58-4,0))</f>
        <v>CID002509</v>
      </c>
      <c r="G58" s="182" t="str">
        <f ca="1">IF(C58=$X$4,IF(ISERROR($V58),"Enter smelter details","RMI"),IF(ISERROR($V58),"",OFFSET('Smelter Look-up'!$F$4,$V58-4,0)))</f>
        <v>RMI</v>
      </c>
      <c r="H58" s="183" t="s">
        <v>15927</v>
      </c>
      <c r="I58" s="184" t="str">
        <f ca="1">IF(ISERROR($V58),"",OFFSET('Smelter Look-up'!$H$4,$V58-4,0))</f>
        <v>Mewat</v>
      </c>
      <c r="J58" s="184" t="str">
        <f ca="1">IF(ISERROR($V58),"",OFFSET('Smelter Look-up'!$I$4,$V58-4,0))</f>
        <v>Haryāna</v>
      </c>
      <c r="K58" s="224" t="s">
        <v>16248</v>
      </c>
      <c r="L58" s="224" t="s">
        <v>16249</v>
      </c>
      <c r="M58" s="224" t="s">
        <v>16250</v>
      </c>
      <c r="N58" s="224" t="s">
        <v>16097</v>
      </c>
      <c r="O58" s="224" t="s">
        <v>16161</v>
      </c>
      <c r="P58" s="185" t="s">
        <v>486</v>
      </c>
      <c r="Q58" s="225"/>
      <c r="R58" s="182" t="str">
        <f ca="1">IF(ISERROR($V58),"",OFFSET('Smelter Look-up'!$C$4,$V58-4,0)&amp;"")</f>
        <v>MMTC-PAMP India Pvt., Ltd.</v>
      </c>
      <c r="S58" s="181" t="str">
        <f t="shared" ca="1" si="5"/>
        <v>IN</v>
      </c>
      <c r="T58" s="181" t="str">
        <f ca="1">IF(B58="","",IF(ISERROR(MATCH($J58,SorP!$B$1:$B$6226,0)),"",INDIRECT("'SorP'!$A$"&amp;MATCH($S58&amp;$J58,SorP!C:C,0))))</f>
        <v>IN-HR</v>
      </c>
      <c r="U58" s="201"/>
      <c r="V58" s="226">
        <f ca="1">IF(C58="",NA(),IF(OR(C58="Smelter not listed",C58="Smelter not yet identified"),MATCH($B58&amp;$D58,'Smelter Look-up'!$J:$J,0),MATCH($B58&amp;$C58,'Smelter Look-up'!$J:$J,0)))</f>
        <v>196</v>
      </c>
      <c r="X58" s="227">
        <f t="shared" ca="1" si="6"/>
        <v>0</v>
      </c>
      <c r="AB58" s="228" t="str">
        <f t="shared" ca="1" si="7"/>
        <v>GoldMMTC-PAMP India Pvt., Ltd.</v>
      </c>
    </row>
    <row r="59" spans="1:28" s="227" customFormat="1" ht="63">
      <c r="A59" s="181" t="s">
        <v>707</v>
      </c>
      <c r="B59" s="182" t="str">
        <f ca="1">IF(LEN(A59)=0,"",INDEX('Smelter Look-up'!$A:$A,MATCH($A59,'Smelter Look-up'!$E:$E,0)))</f>
        <v>Gold</v>
      </c>
      <c r="C59" s="186" t="str">
        <f ca="1">IF(LEN(A59)=0,"",INDEX('Smelter Look-up'!$C:$C,MATCH($A59,'Smelter Look-up'!$E:$E,0)))</f>
        <v>Nadir Metal Rafineri San. Ve Tic. A.S.</v>
      </c>
      <c r="D59" s="230"/>
      <c r="E59" s="182" t="str">
        <f ca="1">IF(ISERROR($V59),"",OFFSET('Smelter Look-up'!$D$4,$V59-4,0)&amp;"")</f>
        <v>TURKEY</v>
      </c>
      <c r="F59" s="182" t="str">
        <f ca="1">IF(ISERROR($V59),"",OFFSET('Smelter Look-up'!$E$4,$V59-4,0))</f>
        <v>CID001220</v>
      </c>
      <c r="G59" s="182" t="str">
        <f ca="1">IF(C59=$X$4,IF(ISERROR($V59),"Enter smelter details","RMI"),IF(ISERROR($V59),"",OFFSET('Smelter Look-up'!$F$4,$V59-4,0)))</f>
        <v>RMI</v>
      </c>
      <c r="H59" s="183" t="s">
        <v>15928</v>
      </c>
      <c r="I59" s="184" t="str">
        <f ca="1">IF(ISERROR($V59),"",OFFSET('Smelter Look-up'!$H$4,$V59-4,0))</f>
        <v>Bahçelievler</v>
      </c>
      <c r="J59" s="184" t="str">
        <f ca="1">IF(ISERROR($V59),"",OFFSET('Smelter Look-up'!$I$4,$V59-4,0))</f>
        <v>İstanbul</v>
      </c>
      <c r="K59" s="224" t="s">
        <v>16251</v>
      </c>
      <c r="L59" s="224" t="s">
        <v>16252</v>
      </c>
      <c r="M59" s="224"/>
      <c r="N59" s="224" t="s">
        <v>16097</v>
      </c>
      <c r="O59" s="224" t="s">
        <v>16161</v>
      </c>
      <c r="P59" s="185" t="s">
        <v>486</v>
      </c>
      <c r="Q59" s="225"/>
      <c r="R59" s="182" t="str">
        <f ca="1">IF(ISERROR($V59),"",OFFSET('Smelter Look-up'!$C$4,$V59-4,0)&amp;"")</f>
        <v>Nadir Metal Rafineri San. Ve Tic. A.S.</v>
      </c>
      <c r="S59" s="181" t="str">
        <f t="shared" ca="1" si="5"/>
        <v>TR</v>
      </c>
      <c r="T59" s="181" t="str">
        <f ca="1">IF(B59="","",IF(ISERROR(MATCH($J59,SorP!$B$1:$B$6226,0)),"",INDIRECT("'SorP'!$A$"&amp;MATCH($S59&amp;$J59,SorP!C:C,0))))</f>
        <v>TR-34</v>
      </c>
      <c r="U59" s="201"/>
      <c r="V59" s="226">
        <f ca="1">IF(C59="",NA(),IF(OR(C59="Smelter not listed",C59="Smelter not yet identified"),MATCH($B59&amp;$D59,'Smelter Look-up'!$J:$J,0),MATCH($B59&amp;$C59,'Smelter Look-up'!$J:$J,0)))</f>
        <v>200</v>
      </c>
      <c r="X59" s="227">
        <f t="shared" ca="1" si="6"/>
        <v>0</v>
      </c>
      <c r="AB59" s="228" t="str">
        <f t="shared" ca="1" si="7"/>
        <v>GoldNadir Metal Rafineri San. Ve Tic. A.S.</v>
      </c>
    </row>
    <row r="60" spans="1:28" s="227" customFormat="1" ht="100.8">
      <c r="A60" s="181" t="s">
        <v>708</v>
      </c>
      <c r="B60" s="182" t="str">
        <f ca="1">IF(LEN(A60)=0,"",INDEX('Smelter Look-up'!$A:$A,MATCH($A60,'Smelter Look-up'!$E:$E,0)))</f>
        <v>Gold</v>
      </c>
      <c r="C60" s="186" t="str">
        <f ca="1">IF(LEN(A60)=0,"",INDEX('Smelter Look-up'!$C:$C,MATCH($A60,'Smelter Look-up'!$E:$E,0)))</f>
        <v>Navoi Mining and Metallurgical Combinat</v>
      </c>
      <c r="D60" s="230"/>
      <c r="E60" s="182" t="str">
        <f ca="1">IF(ISERROR($V60),"",OFFSET('Smelter Look-up'!$D$4,$V60-4,0)&amp;"")</f>
        <v>UZBEKISTAN</v>
      </c>
      <c r="F60" s="182" t="str">
        <f ca="1">IF(ISERROR($V60),"",OFFSET('Smelter Look-up'!$E$4,$V60-4,0))</f>
        <v>CID001236</v>
      </c>
      <c r="G60" s="182" t="str">
        <f ca="1">IF(C60=$X$4,IF(ISERROR($V60),"Enter smelter details","RMI"),IF(ISERROR($V60),"",OFFSET('Smelter Look-up'!$F$4,$V60-4,0)))</f>
        <v>RMI</v>
      </c>
      <c r="H60" s="183" t="s">
        <v>15929</v>
      </c>
      <c r="I60" s="184" t="str">
        <f ca="1">IF(ISERROR($V60),"",OFFSET('Smelter Look-up'!$H$4,$V60-4,0))</f>
        <v>Navoi</v>
      </c>
      <c r="J60" s="184" t="str">
        <f ca="1">IF(ISERROR($V60),"",OFFSET('Smelter Look-up'!$I$4,$V60-4,0))</f>
        <v>Navoiy</v>
      </c>
      <c r="K60" s="224" t="s">
        <v>16253</v>
      </c>
      <c r="L60" s="224" t="s">
        <v>16254</v>
      </c>
      <c r="M60" s="224"/>
      <c r="N60" s="224" t="s">
        <v>16097</v>
      </c>
      <c r="O60" s="224" t="s">
        <v>16161</v>
      </c>
      <c r="P60" s="185" t="s">
        <v>486</v>
      </c>
      <c r="Q60" s="225"/>
      <c r="R60" s="182" t="str">
        <f ca="1">IF(ISERROR($V60),"",OFFSET('Smelter Look-up'!$C$4,$V60-4,0)&amp;"")</f>
        <v>Navoi Mining and Metallurgical Combinat</v>
      </c>
      <c r="S60" s="181" t="str">
        <f t="shared" ca="1" si="5"/>
        <v>UZ</v>
      </c>
      <c r="T60" s="181" t="str">
        <f ca="1">IF(B60="","",IF(ISERROR(MATCH($J60,SorP!$B$1:$B$6226,0)),"",INDIRECT("'SorP'!$A$"&amp;MATCH($S60&amp;$J60,SorP!C:C,0))))</f>
        <v>UZ-NW</v>
      </c>
      <c r="U60" s="201"/>
      <c r="V60" s="226">
        <f ca="1">IF(C60="",NA(),IF(OR(C60="Smelter not listed",C60="Smelter not yet identified"),MATCH($B60&amp;$D60,'Smelter Look-up'!$J:$J,0),MATCH($B60&amp;$C60,'Smelter Look-up'!$J:$J,0)))</f>
        <v>202</v>
      </c>
      <c r="X60" s="227">
        <f t="shared" ca="1" si="6"/>
        <v>0</v>
      </c>
      <c r="AB60" s="228" t="str">
        <f t="shared" ca="1" si="7"/>
        <v>GoldNavoi Mining and Metallurgical Combinat</v>
      </c>
    </row>
    <row r="61" spans="1:28" s="227" customFormat="1" ht="63">
      <c r="A61" s="181" t="s">
        <v>12899</v>
      </c>
      <c r="B61" s="182" t="str">
        <f ca="1">IF(LEN(A61)=0,"",INDEX('Smelter Look-up'!$A:$A,MATCH($A61,'Smelter Look-up'!$E:$E,0)))</f>
        <v>Gold</v>
      </c>
      <c r="C61" s="186" t="str">
        <f ca="1">IF(LEN(A61)=0,"",INDEX('Smelter Look-up'!$C:$C,MATCH($A61,'Smelter Look-up'!$E:$E,0)))</f>
        <v>NH Recytech Company</v>
      </c>
      <c r="D61" s="230"/>
      <c r="E61" s="182" t="str">
        <f ca="1">IF(ISERROR($V61),"",OFFSET('Smelter Look-up'!$D$4,$V61-4,0)&amp;"")</f>
        <v>KOREA, REPUBLIC OF</v>
      </c>
      <c r="F61" s="182" t="str">
        <f ca="1">IF(ISERROR($V61),"",OFFSET('Smelter Look-up'!$E$4,$V61-4,0))</f>
        <v>CID003189</v>
      </c>
      <c r="G61" s="182" t="str">
        <f ca="1">IF(C61=$X$4,IF(ISERROR($V61),"Enter smelter details","RMI"),IF(ISERROR($V61),"",OFFSET('Smelter Look-up'!$F$4,$V61-4,0)))</f>
        <v>RMI</v>
      </c>
      <c r="H61" s="183" t="s">
        <v>15930</v>
      </c>
      <c r="I61" s="184" t="str">
        <f ca="1">IF(ISERROR($V61),"",OFFSET('Smelter Look-up'!$H$4,$V61-4,0))</f>
        <v>Pyeongtaek-si</v>
      </c>
      <c r="J61" s="184" t="str">
        <f ca="1">IF(ISERROR($V61),"",OFFSET('Smelter Look-up'!$I$4,$V61-4,0))</f>
        <v>Gyeonggi-do</v>
      </c>
      <c r="K61" s="224" t="s">
        <v>16255</v>
      </c>
      <c r="L61" s="224" t="s">
        <v>16256</v>
      </c>
      <c r="M61" s="224" t="s">
        <v>16091</v>
      </c>
      <c r="N61" s="224" t="s">
        <v>16203</v>
      </c>
      <c r="O61" s="224" t="s">
        <v>16204</v>
      </c>
      <c r="P61" s="185" t="s">
        <v>485</v>
      </c>
      <c r="Q61" s="225"/>
      <c r="R61" s="182" t="str">
        <f ca="1">IF(ISERROR($V61),"",OFFSET('Smelter Look-up'!$C$4,$V61-4,0)&amp;"")</f>
        <v>NH Recytech Company</v>
      </c>
      <c r="S61" s="181" t="str">
        <f t="shared" ca="1" si="5"/>
        <v>KR</v>
      </c>
      <c r="T61" s="181" t="str">
        <f ca="1">IF(B61="","",IF(ISERROR(MATCH($J61,SorP!$B$1:$B$6226,0)),"",INDIRECT("'SorP'!$A$"&amp;MATCH($S61&amp;$J61,SorP!C:C,0))))</f>
        <v>KR-41</v>
      </c>
      <c r="U61" s="201"/>
      <c r="V61" s="226">
        <f ca="1">IF(C61="",NA(),IF(OR(C61="Smelter not listed",C61="Smelter not yet identified"),MATCH($B61&amp;$D61,'Smelter Look-up'!$J:$J,0),MATCH($B61&amp;$C61,'Smelter Look-up'!$J:$J,0)))</f>
        <v>203</v>
      </c>
      <c r="X61" s="227">
        <f t="shared" ca="1" si="6"/>
        <v>0</v>
      </c>
      <c r="AB61" s="228" t="str">
        <f t="shared" ca="1" si="7"/>
        <v>GoldNH Recytech Company</v>
      </c>
    </row>
    <row r="62" spans="1:28" s="227" customFormat="1" ht="50.4">
      <c r="A62" s="181" t="s">
        <v>709</v>
      </c>
      <c r="B62" s="182" t="str">
        <f ca="1">IF(LEN(A62)=0,"",INDEX('Smelter Look-up'!$A:$A,MATCH($A62,'Smelter Look-up'!$E:$E,0)))</f>
        <v>Gold</v>
      </c>
      <c r="C62" s="186" t="str">
        <f ca="1">IF(LEN(A62)=0,"",INDEX('Smelter Look-up'!$C:$C,MATCH($A62,'Smelter Look-up'!$E:$E,0)))</f>
        <v>Nihon Material Co., Ltd.</v>
      </c>
      <c r="D62" s="230"/>
      <c r="E62" s="182" t="str">
        <f ca="1">IF(ISERROR($V62),"",OFFSET('Smelter Look-up'!$D$4,$V62-4,0)&amp;"")</f>
        <v>JAPAN</v>
      </c>
      <c r="F62" s="182" t="str">
        <f ca="1">IF(ISERROR($V62),"",OFFSET('Smelter Look-up'!$E$4,$V62-4,0))</f>
        <v>CID001259</v>
      </c>
      <c r="G62" s="182" t="str">
        <f ca="1">IF(C62=$X$4,IF(ISERROR($V62),"Enter smelter details","RMI"),IF(ISERROR($V62),"",OFFSET('Smelter Look-up'!$F$4,$V62-4,0)))</f>
        <v>RMI</v>
      </c>
      <c r="H62" s="183" t="s">
        <v>15931</v>
      </c>
      <c r="I62" s="184" t="str">
        <f ca="1">IF(ISERROR($V62),"",OFFSET('Smelter Look-up'!$H$4,$V62-4,0))</f>
        <v>Noda</v>
      </c>
      <c r="J62" s="184" t="str">
        <f ca="1">IF(ISERROR($V62),"",OFFSET('Smelter Look-up'!$I$4,$V62-4,0))</f>
        <v>Chiba</v>
      </c>
      <c r="K62" s="224" t="s">
        <v>16257</v>
      </c>
      <c r="L62" s="224" t="s">
        <v>16258</v>
      </c>
      <c r="M62" s="224" t="s">
        <v>16259</v>
      </c>
      <c r="N62" s="224" t="s">
        <v>16092</v>
      </c>
      <c r="O62" s="224" t="s">
        <v>16093</v>
      </c>
      <c r="P62" s="185" t="s">
        <v>484</v>
      </c>
      <c r="Q62" s="225"/>
      <c r="R62" s="182" t="str">
        <f ca="1">IF(ISERROR($V62),"",OFFSET('Smelter Look-up'!$C$4,$V62-4,0)&amp;"")</f>
        <v>Nihon Material Co., Ltd.</v>
      </c>
      <c r="S62" s="181" t="str">
        <f t="shared" ca="1" si="5"/>
        <v>JP</v>
      </c>
      <c r="T62" s="181" t="str">
        <f ca="1">IF(B62="","",IF(ISERROR(MATCH($J62,SorP!$B$1:$B$6226,0)),"",INDIRECT("'SorP'!$A$"&amp;MATCH($S62&amp;$J62,SorP!C:C,0))))</f>
        <v>JP-12</v>
      </c>
      <c r="U62" s="201"/>
      <c r="V62" s="226">
        <f ca="1">IF(C62="",NA(),IF(OR(C62="Smelter not listed",C62="Smelter not yet identified"),MATCH($B62&amp;$D62,'Smelter Look-up'!$J:$J,0),MATCH($B62&amp;$C62,'Smelter Look-up'!$J:$J,0)))</f>
        <v>204</v>
      </c>
      <c r="X62" s="227">
        <f t="shared" ca="1" si="6"/>
        <v>0</v>
      </c>
      <c r="AB62" s="228" t="str">
        <f t="shared" ca="1" si="7"/>
        <v>GoldNihon Material Co., Ltd.</v>
      </c>
    </row>
    <row r="63" spans="1:28" s="227" customFormat="1" ht="75.599999999999994">
      <c r="A63" s="181" t="s">
        <v>710</v>
      </c>
      <c r="B63" s="182" t="str">
        <f ca="1">IF(LEN(A63)=0,"",INDEX('Smelter Look-up'!$A:$A,MATCH($A63,'Smelter Look-up'!$E:$E,0)))</f>
        <v>Gold</v>
      </c>
      <c r="C63" s="186" t="str">
        <f ca="1">IF(LEN(A63)=0,"",INDEX('Smelter Look-up'!$C:$C,MATCH($A63,'Smelter Look-up'!$E:$E,0)))</f>
        <v>Ohura Precious Metal Industry Co., Ltd.</v>
      </c>
      <c r="D63" s="230"/>
      <c r="E63" s="182" t="str">
        <f ca="1">IF(ISERROR($V63),"",OFFSET('Smelter Look-up'!$D$4,$V63-4,0)&amp;"")</f>
        <v>JAPAN</v>
      </c>
      <c r="F63" s="182" t="str">
        <f ca="1">IF(ISERROR($V63),"",OFFSET('Smelter Look-up'!$E$4,$V63-4,0))</f>
        <v>CID001325</v>
      </c>
      <c r="G63" s="182" t="str">
        <f ca="1">IF(C63=$X$4,IF(ISERROR($V63),"Enter smelter details","RMI"),IF(ISERROR($V63),"",OFFSET('Smelter Look-up'!$F$4,$V63-4,0)))</f>
        <v>RMI</v>
      </c>
      <c r="H63" s="183" t="s">
        <v>15932</v>
      </c>
      <c r="I63" s="184" t="str">
        <f ca="1">IF(ISERROR($V63),"",OFFSET('Smelter Look-up'!$H$4,$V63-4,0))</f>
        <v>Nara-shi</v>
      </c>
      <c r="J63" s="184" t="str">
        <f ca="1">IF(ISERROR($V63),"",OFFSET('Smelter Look-up'!$I$4,$V63-4,0))</f>
        <v>Nara</v>
      </c>
      <c r="K63" s="224" t="s">
        <v>16260</v>
      </c>
      <c r="L63" s="224" t="s">
        <v>16261</v>
      </c>
      <c r="M63" s="224" t="s">
        <v>16091</v>
      </c>
      <c r="N63" s="224" t="s">
        <v>16092</v>
      </c>
      <c r="O63" s="224" t="s">
        <v>16093</v>
      </c>
      <c r="P63" s="185" t="s">
        <v>484</v>
      </c>
      <c r="Q63" s="225"/>
      <c r="R63" s="182" t="str">
        <f ca="1">IF(ISERROR($V63),"",OFFSET('Smelter Look-up'!$C$4,$V63-4,0)&amp;"")</f>
        <v>Ohura Precious Metal Industry Co., Ltd.</v>
      </c>
      <c r="S63" s="181" t="str">
        <f t="shared" ca="1" si="5"/>
        <v>JP</v>
      </c>
      <c r="T63" s="181" t="str">
        <f ca="1">IF(B63="","",IF(ISERROR(MATCH($J63,SorP!$B$1:$B$6226,0)),"",INDIRECT("'SorP'!$A$"&amp;MATCH($S63&amp;$J63,SorP!C:C,0))))</f>
        <v>JP-29</v>
      </c>
      <c r="U63" s="201"/>
      <c r="V63" s="226">
        <f ca="1">IF(C63="",NA(),IF(OR(C63="Smelter not listed",C63="Smelter not yet identified"),MATCH($B63&amp;$D63,'Smelter Look-up'!$J:$J,0),MATCH($B63&amp;$C63,'Smelter Look-up'!$J:$J,0)))</f>
        <v>210</v>
      </c>
      <c r="X63" s="227">
        <f t="shared" ca="1" si="6"/>
        <v>0</v>
      </c>
      <c r="AB63" s="228" t="str">
        <f t="shared" ca="1" si="7"/>
        <v>GoldOhura Precious Metal Industry Co., Ltd.</v>
      </c>
    </row>
    <row r="64" spans="1:28" s="227" customFormat="1" ht="75.599999999999994">
      <c r="A64" s="181" t="s">
        <v>2497</v>
      </c>
      <c r="B64" s="182" t="str">
        <f ca="1">IF(LEN(A64)=0,"",INDEX('Smelter Look-up'!$A:$A,MATCH($A64,'Smelter Look-up'!$E:$E,0)))</f>
        <v>Gold</v>
      </c>
      <c r="C64" s="186" t="str">
        <f ca="1">IF(LEN(A64)=0,"",INDEX('Smelter Look-up'!$C:$C,MATCH($A64,'Smelter Look-up'!$E:$E,0)))</f>
        <v>Planta Recuperadora de Metales SpA</v>
      </c>
      <c r="D64" s="230"/>
      <c r="E64" s="182" t="str">
        <f ca="1">IF(ISERROR($V64),"",OFFSET('Smelter Look-up'!$D$4,$V64-4,0)&amp;"")</f>
        <v>CHILE</v>
      </c>
      <c r="F64" s="182" t="str">
        <f ca="1">IF(ISERROR($V64),"",OFFSET('Smelter Look-up'!$E$4,$V64-4,0))</f>
        <v>CID002919</v>
      </c>
      <c r="G64" s="182" t="str">
        <f ca="1">IF(C64=$X$4,IF(ISERROR($V64),"Enter smelter details","RMI"),IF(ISERROR($V64),"",OFFSET('Smelter Look-up'!$F$4,$V64-4,0)))</f>
        <v>RMI</v>
      </c>
      <c r="H64" s="183" t="s">
        <v>15933</v>
      </c>
      <c r="I64" s="184" t="str">
        <f ca="1">IF(ISERROR($V64),"",OFFSET('Smelter Look-up'!$H$4,$V64-4,0))</f>
        <v>Mejillones</v>
      </c>
      <c r="J64" s="184" t="str">
        <f ca="1">IF(ISERROR($V64),"",OFFSET('Smelter Look-up'!$I$4,$V64-4,0))</f>
        <v>Antofagasta</v>
      </c>
      <c r="K64" s="224" t="s">
        <v>16262</v>
      </c>
      <c r="L64" s="224" t="s">
        <v>16263</v>
      </c>
      <c r="M64" s="224" t="s">
        <v>16264</v>
      </c>
      <c r="N64" s="224" t="s">
        <v>16097</v>
      </c>
      <c r="O64" s="224" t="s">
        <v>16265</v>
      </c>
      <c r="P64" s="185" t="s">
        <v>485</v>
      </c>
      <c r="Q64" s="225"/>
      <c r="R64" s="182" t="str">
        <f ca="1">IF(ISERROR($V64),"",OFFSET('Smelter Look-up'!$C$4,$V64-4,0)&amp;"")</f>
        <v>Planta Recuperadora de Metales SpA</v>
      </c>
      <c r="S64" s="181" t="str">
        <f t="shared" ca="1" si="5"/>
        <v>CL</v>
      </c>
      <c r="T64" s="181" t="str">
        <f ca="1">IF(B64="","",IF(ISERROR(MATCH($J64,SorP!$B$1:$B$6226,0)),"",INDIRECT("'SorP'!$A$"&amp;MATCH($S64&amp;$J64,SorP!C:C,0))))</f>
        <v>CL-AN</v>
      </c>
      <c r="U64" s="201"/>
      <c r="V64" s="226">
        <f ca="1">IF(C64="",NA(),IF(OR(C64="Smelter not listed",C64="Smelter not yet identified"),MATCH($B64&amp;$D64,'Smelter Look-up'!$J:$J,0),MATCH($B64&amp;$C64,'Smelter Look-up'!$J:$J,0)))</f>
        <v>220</v>
      </c>
      <c r="X64" s="227">
        <f t="shared" ca="1" si="6"/>
        <v>0</v>
      </c>
      <c r="AB64" s="228" t="str">
        <f t="shared" ca="1" si="7"/>
        <v>GoldPlanta Recuperadora de Metales SpA</v>
      </c>
    </row>
    <row r="65" spans="1:28" s="227" customFormat="1" ht="75.599999999999994">
      <c r="A65" s="181" t="s">
        <v>715</v>
      </c>
      <c r="B65" s="182" t="str">
        <f ca="1">IF(LEN(A65)=0,"",INDEX('Smelter Look-up'!$A:$A,MATCH($A65,'Smelter Look-up'!$E:$E,0)))</f>
        <v>Gold</v>
      </c>
      <c r="C65" s="186" t="str">
        <f ca="1">IF(LEN(A65)=0,"",INDEX('Smelter Look-up'!$C:$C,MATCH($A65,'Smelter Look-up'!$E:$E,0)))</f>
        <v>PT Aneka Tambang (Persero) Tbk</v>
      </c>
      <c r="D65" s="230"/>
      <c r="E65" s="182" t="str">
        <f ca="1">IF(ISERROR($V65),"",OFFSET('Smelter Look-up'!$D$4,$V65-4,0)&amp;"")</f>
        <v>INDONESIA</v>
      </c>
      <c r="F65" s="182" t="str">
        <f ca="1">IF(ISERROR($V65),"",OFFSET('Smelter Look-up'!$E$4,$V65-4,0))</f>
        <v>CID001397</v>
      </c>
      <c r="G65" s="182" t="str">
        <f ca="1">IF(C65=$X$4,IF(ISERROR($V65),"Enter smelter details","RMI"),IF(ISERROR($V65),"",OFFSET('Smelter Look-up'!$F$4,$V65-4,0)))</f>
        <v>RMI</v>
      </c>
      <c r="H65" s="183" t="s">
        <v>15934</v>
      </c>
      <c r="I65" s="184" t="str">
        <f ca="1">IF(ISERROR($V65),"",OFFSET('Smelter Look-up'!$H$4,$V65-4,0))</f>
        <v>Jakarta</v>
      </c>
      <c r="J65" s="184" t="str">
        <f ca="1">IF(ISERROR($V65),"",OFFSET('Smelter Look-up'!$I$4,$V65-4,0))</f>
        <v>Jakarta Raya</v>
      </c>
      <c r="K65" s="224" t="s">
        <v>16266</v>
      </c>
      <c r="L65" s="224" t="s">
        <v>16267</v>
      </c>
      <c r="M65" s="224"/>
      <c r="N65" s="224" t="s">
        <v>16097</v>
      </c>
      <c r="O65" s="224" t="s">
        <v>16161</v>
      </c>
      <c r="P65" s="185" t="s">
        <v>486</v>
      </c>
      <c r="Q65" s="225"/>
      <c r="R65" s="182" t="str">
        <f ca="1">IF(ISERROR($V65),"",OFFSET('Smelter Look-up'!$C$4,$V65-4,0)&amp;"")</f>
        <v>PT Aneka Tambang (Persero) Tbk</v>
      </c>
      <c r="S65" s="181" t="str">
        <f t="shared" ca="1" si="5"/>
        <v>ID</v>
      </c>
      <c r="T65" s="181" t="str">
        <f ca="1">IF(B65="","",IF(ISERROR(MATCH($J65,SorP!$B$1:$B$6226,0)),"",INDIRECT("'SorP'!$A$"&amp;MATCH($S65&amp;$J65,SorP!C:C,0))))</f>
        <v>ID-JK</v>
      </c>
      <c r="U65" s="201"/>
      <c r="V65" s="226">
        <f ca="1">IF(C65="",NA(),IF(OR(C65="Smelter not listed",C65="Smelter not yet identified"),MATCH($B65&amp;$D65,'Smelter Look-up'!$J:$J,0),MATCH($B65&amp;$C65,'Smelter Look-up'!$J:$J,0)))</f>
        <v>223</v>
      </c>
      <c r="X65" s="227">
        <f t="shared" ca="1" si="6"/>
        <v>0</v>
      </c>
      <c r="AB65" s="228" t="str">
        <f t="shared" ca="1" si="7"/>
        <v>GoldPT Aneka Tambang (Persero) Tbk</v>
      </c>
    </row>
    <row r="66" spans="1:28" s="227" customFormat="1" ht="37.799999999999997">
      <c r="A66" s="181" t="s">
        <v>716</v>
      </c>
      <c r="B66" s="182" t="str">
        <f ca="1">IF(LEN(A66)=0,"",INDEX('Smelter Look-up'!$A:$A,MATCH($A66,'Smelter Look-up'!$E:$E,0)))</f>
        <v>Gold</v>
      </c>
      <c r="C66" s="186" t="str">
        <f ca="1">IF(LEN(A66)=0,"",INDEX('Smelter Look-up'!$C:$C,MATCH($A66,'Smelter Look-up'!$E:$E,0)))</f>
        <v>PX Precinox S.A.</v>
      </c>
      <c r="D66" s="230"/>
      <c r="E66" s="182" t="str">
        <f ca="1">IF(ISERROR($V66),"",OFFSET('Smelter Look-up'!$D$4,$V66-4,0)&amp;"")</f>
        <v>SWITZERLAND</v>
      </c>
      <c r="F66" s="182" t="str">
        <f ca="1">IF(ISERROR($V66),"",OFFSET('Smelter Look-up'!$E$4,$V66-4,0))</f>
        <v>CID001498</v>
      </c>
      <c r="G66" s="182" t="str">
        <f ca="1">IF(C66=$X$4,IF(ISERROR($V66),"Enter smelter details","RMI"),IF(ISERROR($V66),"",OFFSET('Smelter Look-up'!$F$4,$V66-4,0)))</f>
        <v>RMI</v>
      </c>
      <c r="H66" s="183" t="s">
        <v>15935</v>
      </c>
      <c r="I66" s="184" t="str">
        <f ca="1">IF(ISERROR($V66),"",OFFSET('Smelter Look-up'!$H$4,$V66-4,0))</f>
        <v>La Chaux-de-Fonds</v>
      </c>
      <c r="J66" s="184" t="str">
        <f ca="1">IF(ISERROR($V66),"",OFFSET('Smelter Look-up'!$I$4,$V66-4,0))</f>
        <v>Neuchâtel</v>
      </c>
      <c r="K66" s="224" t="s">
        <v>16268</v>
      </c>
      <c r="L66" s="224" t="s">
        <v>16269</v>
      </c>
      <c r="M66" s="224"/>
      <c r="N66" s="224" t="s">
        <v>16097</v>
      </c>
      <c r="O66" s="224" t="s">
        <v>16161</v>
      </c>
      <c r="P66" s="185" t="s">
        <v>486</v>
      </c>
      <c r="Q66" s="225"/>
      <c r="R66" s="182" t="str">
        <f ca="1">IF(ISERROR($V66),"",OFFSET('Smelter Look-up'!$C$4,$V66-4,0)&amp;"")</f>
        <v>PX Precinox S.A.</v>
      </c>
      <c r="S66" s="181" t="str">
        <f t="shared" ca="1" si="5"/>
        <v>CH</v>
      </c>
      <c r="T66" s="181" t="str">
        <f ca="1">IF(B66="","",IF(ISERROR(MATCH($J66,SorP!$B$1:$B$6226,0)),"",INDIRECT("'SorP'!$A$"&amp;MATCH($S66&amp;$J66,SorP!C:C,0))))</f>
        <v>CH-NE</v>
      </c>
      <c r="U66" s="201"/>
      <c r="V66" s="226">
        <f ca="1">IF(C66="",NA(),IF(OR(C66="Smelter not listed",C66="Smelter not yet identified"),MATCH($B66&amp;$D66,'Smelter Look-up'!$J:$J,0),MATCH($B66&amp;$C66,'Smelter Look-up'!$J:$J,0)))</f>
        <v>224</v>
      </c>
      <c r="X66" s="227">
        <f t="shared" ca="1" si="6"/>
        <v>0</v>
      </c>
      <c r="AB66" s="228" t="str">
        <f t="shared" ca="1" si="7"/>
        <v>GoldPX Precinox S.A.</v>
      </c>
    </row>
    <row r="67" spans="1:28" s="227" customFormat="1" ht="63">
      <c r="A67" s="181" t="s">
        <v>717</v>
      </c>
      <c r="B67" s="182" t="str">
        <f ca="1">IF(LEN(A67)=0,"",INDEX('Smelter Look-up'!$A:$A,MATCH($A67,'Smelter Look-up'!$E:$E,0)))</f>
        <v>Gold</v>
      </c>
      <c r="C67" s="186" t="str">
        <f ca="1">IF(LEN(A67)=0,"",INDEX('Smelter Look-up'!$C:$C,MATCH($A67,'Smelter Look-up'!$E:$E,0)))</f>
        <v>Rand Refinery (Pty) Ltd.</v>
      </c>
      <c r="D67" s="230"/>
      <c r="E67" s="182" t="str">
        <f ca="1">IF(ISERROR($V67),"",OFFSET('Smelter Look-up'!$D$4,$V67-4,0)&amp;"")</f>
        <v>SOUTH AFRICA</v>
      </c>
      <c r="F67" s="182" t="str">
        <f ca="1">IF(ISERROR($V67),"",OFFSET('Smelter Look-up'!$E$4,$V67-4,0))</f>
        <v>CID001512</v>
      </c>
      <c r="G67" s="182" t="str">
        <f ca="1">IF(C67=$X$4,IF(ISERROR($V67),"Enter smelter details","RMI"),IF(ISERROR($V67),"",OFFSET('Smelter Look-up'!$F$4,$V67-4,0)))</f>
        <v>RMI</v>
      </c>
      <c r="H67" s="183" t="s">
        <v>15936</v>
      </c>
      <c r="I67" s="184" t="str">
        <f ca="1">IF(ISERROR($V67),"",OFFSET('Smelter Look-up'!$H$4,$V67-4,0))</f>
        <v>Germiston</v>
      </c>
      <c r="J67" s="184" t="str">
        <f ca="1">IF(ISERROR($V67),"",OFFSET('Smelter Look-up'!$I$4,$V67-4,0))</f>
        <v>Gauteng</v>
      </c>
      <c r="K67" s="224" t="s">
        <v>16270</v>
      </c>
      <c r="L67" s="224" t="s">
        <v>16271</v>
      </c>
      <c r="M67" s="224" t="s">
        <v>16259</v>
      </c>
      <c r="N67" s="224" t="s">
        <v>16097</v>
      </c>
      <c r="O67" s="224" t="s">
        <v>16161</v>
      </c>
      <c r="P67" s="185" t="s">
        <v>486</v>
      </c>
      <c r="Q67" s="225"/>
      <c r="R67" s="182" t="str">
        <f ca="1">IF(ISERROR($V67),"",OFFSET('Smelter Look-up'!$C$4,$V67-4,0)&amp;"")</f>
        <v>Rand Refinery (Pty) Ltd.</v>
      </c>
      <c r="S67" s="181" t="str">
        <f t="shared" ca="1" si="5"/>
        <v>ZA</v>
      </c>
      <c r="T67" s="181" t="str">
        <f ca="1">IF(B67="","",IF(ISERROR(MATCH($J67,SorP!$B$1:$B$6226,0)),"",INDIRECT("'SorP'!$A$"&amp;MATCH($S67&amp;$J67,SorP!C:C,0))))</f>
        <v>ZA-GP</v>
      </c>
      <c r="U67" s="201"/>
      <c r="V67" s="226">
        <f ca="1">IF(C67="",NA(),IF(OR(C67="Smelter not listed",C67="Smelter not yet identified"),MATCH($B67&amp;$D67,'Smelter Look-up'!$J:$J,0),MATCH($B67&amp;$C67,'Smelter Look-up'!$J:$J,0)))</f>
        <v>227</v>
      </c>
      <c r="X67" s="227">
        <f t="shared" ca="1" si="6"/>
        <v>0</v>
      </c>
      <c r="AB67" s="228" t="str">
        <f t="shared" ca="1" si="7"/>
        <v>GoldRand Refinery (Pty) Ltd.</v>
      </c>
    </row>
    <row r="68" spans="1:28" s="227" customFormat="1" ht="50.4">
      <c r="A68" s="181" t="s">
        <v>2299</v>
      </c>
      <c r="B68" s="182" t="str">
        <f ca="1">IF(LEN(A68)=0,"",INDEX('Smelter Look-up'!$A:$A,MATCH($A68,'Smelter Look-up'!$E:$E,0)))</f>
        <v>Gold</v>
      </c>
      <c r="C68" s="186" t="str">
        <f ca="1">IF(LEN(A68)=0,"",INDEX('Smelter Look-up'!$C:$C,MATCH($A68,'Smelter Look-up'!$E:$E,0)))</f>
        <v>REMONDIS PMR B.V.</v>
      </c>
      <c r="D68" s="230"/>
      <c r="E68" s="182" t="str">
        <f ca="1">IF(ISERROR($V68),"",OFFSET('Smelter Look-up'!$D$4,$V68-4,0)&amp;"")</f>
        <v>NETHERLANDS</v>
      </c>
      <c r="F68" s="182" t="str">
        <f ca="1">IF(ISERROR($V68),"",OFFSET('Smelter Look-up'!$E$4,$V68-4,0))</f>
        <v>CID002582</v>
      </c>
      <c r="G68" s="182" t="str">
        <f ca="1">IF(C68=$X$4,IF(ISERROR($V68),"Enter smelter details","RMI"),IF(ISERROR($V68),"",OFFSET('Smelter Look-up'!$F$4,$V68-4,0)))</f>
        <v>RMI</v>
      </c>
      <c r="H68" s="183" t="s">
        <v>15937</v>
      </c>
      <c r="I68" s="184" t="str">
        <f ca="1">IF(ISERROR($V68),"",OFFSET('Smelter Look-up'!$H$4,$V68-4,0))</f>
        <v>Moerdijk</v>
      </c>
      <c r="J68" s="184" t="str">
        <f ca="1">IF(ISERROR($V68),"",OFFSET('Smelter Look-up'!$I$4,$V68-4,0))</f>
        <v>Noord-Brabant</v>
      </c>
      <c r="K68" s="224" t="s">
        <v>16272</v>
      </c>
      <c r="L68" s="224" t="s">
        <v>16273</v>
      </c>
      <c r="M68" s="224" t="s">
        <v>16091</v>
      </c>
      <c r="N68" s="224" t="s">
        <v>16092</v>
      </c>
      <c r="O68" s="224" t="s">
        <v>16093</v>
      </c>
      <c r="P68" s="185" t="s">
        <v>484</v>
      </c>
      <c r="Q68" s="225"/>
      <c r="R68" s="182" t="str">
        <f ca="1">IF(ISERROR($V68),"",OFFSET('Smelter Look-up'!$C$4,$V68-4,0)&amp;"")</f>
        <v>REMONDIS PMR B.V.</v>
      </c>
      <c r="S68" s="181" t="str">
        <f t="shared" ca="1" si="5"/>
        <v>NL</v>
      </c>
      <c r="T68" s="181" t="str">
        <f ca="1">IF(B68="","",IF(ISERROR(MATCH($J68,SorP!$B$1:$B$6226,0)),"",INDIRECT("'SorP'!$A$"&amp;MATCH($S68&amp;$J68,SorP!C:C,0))))</f>
        <v>NL-NB</v>
      </c>
      <c r="U68" s="201"/>
      <c r="V68" s="226">
        <f ca="1">IF(C68="",NA(),IF(OR(C68="Smelter not listed",C68="Smelter not yet identified"),MATCH($B68&amp;$D68,'Smelter Look-up'!$J:$J,0),MATCH($B68&amp;$C68,'Smelter Look-up'!$J:$J,0)))</f>
        <v>231</v>
      </c>
      <c r="X68" s="227">
        <f t="shared" ca="1" si="6"/>
        <v>0</v>
      </c>
      <c r="AB68" s="228" t="str">
        <f t="shared" ca="1" si="7"/>
        <v>GoldREMONDIS PMR B.V.</v>
      </c>
    </row>
    <row r="69" spans="1:28" s="227" customFormat="1" ht="50.4">
      <c r="A69" s="181" t="s">
        <v>718</v>
      </c>
      <c r="B69" s="182" t="str">
        <f ca="1">IF(LEN(A69)=0,"",INDEX('Smelter Look-up'!$A:$A,MATCH($A69,'Smelter Look-up'!$E:$E,0)))</f>
        <v>Gold</v>
      </c>
      <c r="C69" s="186" t="str">
        <f ca="1">IF(LEN(A69)=0,"",INDEX('Smelter Look-up'!$C:$C,MATCH($A69,'Smelter Look-up'!$E:$E,0)))</f>
        <v>Royal Canadian Mint</v>
      </c>
      <c r="D69" s="230"/>
      <c r="E69" s="182" t="str">
        <f ca="1">IF(ISERROR($V69),"",OFFSET('Smelter Look-up'!$D$4,$V69-4,0)&amp;"")</f>
        <v>CANADA</v>
      </c>
      <c r="F69" s="182" t="str">
        <f ca="1">IF(ISERROR($V69),"",OFFSET('Smelter Look-up'!$E$4,$V69-4,0))</f>
        <v>CID001534</v>
      </c>
      <c r="G69" s="182" t="str">
        <f ca="1">IF(C69=$X$4,IF(ISERROR($V69),"Enter smelter details","RMI"),IF(ISERROR($V69),"",OFFSET('Smelter Look-up'!$F$4,$V69-4,0)))</f>
        <v>RMI</v>
      </c>
      <c r="H69" s="183" t="s">
        <v>15938</v>
      </c>
      <c r="I69" s="184" t="str">
        <f ca="1">IF(ISERROR($V69),"",OFFSET('Smelter Look-up'!$H$4,$V69-4,0))</f>
        <v>Ottawa</v>
      </c>
      <c r="J69" s="184" t="str">
        <f ca="1">IF(ISERROR($V69),"",OFFSET('Smelter Look-up'!$I$4,$V69-4,0))</f>
        <v>Ontario</v>
      </c>
      <c r="K69" s="224" t="s">
        <v>16274</v>
      </c>
      <c r="L69" s="224" t="s">
        <v>16275</v>
      </c>
      <c r="M69" s="224"/>
      <c r="N69" s="224" t="s">
        <v>16097</v>
      </c>
      <c r="O69" s="224" t="s">
        <v>16161</v>
      </c>
      <c r="P69" s="185" t="s">
        <v>486</v>
      </c>
      <c r="Q69" s="225"/>
      <c r="R69" s="182" t="str">
        <f ca="1">IF(ISERROR($V69),"",OFFSET('Smelter Look-up'!$C$4,$V69-4,0)&amp;"")</f>
        <v>Royal Canadian Mint</v>
      </c>
      <c r="S69" s="181" t="str">
        <f t="shared" ref="S69" ca="1" si="8">IF(B69="","",IF(ISERROR(MATCH($E69,CL,0)),"Unknown",INDIRECT("'C'!$A$"&amp;MATCH($E69,CL,0)+1)))</f>
        <v>CA</v>
      </c>
      <c r="T69" s="181" t="str">
        <f ca="1">IF(B69="","",IF(ISERROR(MATCH($J69,SorP!$B$1:$B$6226,0)),"",INDIRECT("'SorP'!$A$"&amp;MATCH($S69&amp;$J69,SorP!C:C,0))))</f>
        <v>CA-ON</v>
      </c>
      <c r="U69" s="201"/>
      <c r="V69" s="226">
        <f ca="1">IF(C69="",NA(),IF(OR(C69="Smelter not listed",C69="Smelter not yet identified"),MATCH($B69&amp;$D69,'Smelter Look-up'!$J:$J,0),MATCH($B69&amp;$C69,'Smelter Look-up'!$J:$J,0)))</f>
        <v>232</v>
      </c>
      <c r="X69" s="227">
        <f t="shared" ref="X69" ca="1" si="9">IF(AND(C69="Smelter not listed",OR(LEN(D69)=0,LEN(E69)=0)),1,0)</f>
        <v>0</v>
      </c>
      <c r="AB69" s="228" t="str">
        <f t="shared" ref="AB69" ca="1" si="10">B69&amp;C69</f>
        <v>GoldRoyal Canadian Mint</v>
      </c>
    </row>
    <row r="70" spans="1:28" s="227" customFormat="1" ht="25.2">
      <c r="A70" s="181" t="s">
        <v>2301</v>
      </c>
      <c r="B70" s="182" t="str">
        <f ca="1">IF(LEN(A70)=0,"",INDEX('Smelter Look-up'!$A:$A,MATCH($A70,'Smelter Look-up'!$E:$E,0)))</f>
        <v>Gold</v>
      </c>
      <c r="C70" s="186" t="str">
        <f ca="1">IF(LEN(A70)=0,"",INDEX('Smelter Look-up'!$C:$C,MATCH($A70,'Smelter Look-up'!$E:$E,0)))</f>
        <v>SAFINA A.S.</v>
      </c>
      <c r="D70" s="230"/>
      <c r="E70" s="182" t="str">
        <f ca="1">IF(ISERROR($V70),"",OFFSET('Smelter Look-up'!$D$4,$V70-4,0)&amp;"")</f>
        <v>CZECHIA</v>
      </c>
      <c r="F70" s="182" t="str">
        <f ca="1">IF(ISERROR($V70),"",OFFSET('Smelter Look-up'!$E$4,$V70-4,0))</f>
        <v>CID002290</v>
      </c>
      <c r="G70" s="182" t="str">
        <f ca="1">IF(C70=$X$4,IF(ISERROR($V70),"Enter smelter details","RMI"),IF(ISERROR($V70),"",OFFSET('Smelter Look-up'!$F$4,$V70-4,0)))</f>
        <v>RMI</v>
      </c>
      <c r="H70" s="183" t="s">
        <v>15939</v>
      </c>
      <c r="I70" s="184" t="str">
        <f ca="1">IF(ISERROR($V70),"",OFFSET('Smelter Look-up'!$H$4,$V70-4,0))</f>
        <v>Vestec</v>
      </c>
      <c r="J70" s="184" t="str">
        <f ca="1">IF(ISERROR($V70),"",OFFSET('Smelter Look-up'!$I$4,$V70-4,0))</f>
        <v>Praha-západ</v>
      </c>
      <c r="K70" s="224" t="s">
        <v>16276</v>
      </c>
      <c r="L70" s="224" t="s">
        <v>16277</v>
      </c>
      <c r="M70" s="224" t="s">
        <v>16278</v>
      </c>
      <c r="N70" s="224" t="s">
        <v>16279</v>
      </c>
      <c r="O70" s="224" t="s">
        <v>16280</v>
      </c>
      <c r="P70" s="185" t="s">
        <v>485</v>
      </c>
      <c r="Q70" s="225"/>
      <c r="R70" s="182" t="str">
        <f ca="1">IF(ISERROR($V70),"",OFFSET('Smelter Look-up'!$C$4,$V70-4,0)&amp;"")</f>
        <v>SAFINA A.S.</v>
      </c>
      <c r="S70" s="181" t="str">
        <f t="shared" ref="S70:S101" ca="1" si="11">IF(B70="","",IF(ISERROR(MATCH($E70,CL,0)),"Unknown",INDIRECT("'C'!$A$"&amp;MATCH($E70,CL,0)+1)))</f>
        <v>CZ</v>
      </c>
      <c r="T70" s="181" t="str">
        <f ca="1">IF(B70="","",IF(ISERROR(MATCH($J70,SorP!$B$1:$B$6226,0)),"",INDIRECT("'SorP'!$A$"&amp;MATCH($S70&amp;$J70,SorP!C:C,0))))</f>
        <v>CZ-20A</v>
      </c>
      <c r="U70" s="201"/>
      <c r="V70" s="226">
        <f ca="1">IF(C70="",NA(),IF(OR(C70="Smelter not listed",C70="Smelter not yet identified"),MATCH($B70&amp;$D70,'Smelter Look-up'!$J:$J,0),MATCH($B70&amp;$C70,'Smelter Look-up'!$J:$J,0)))</f>
        <v>236</v>
      </c>
      <c r="X70" s="227">
        <f t="shared" ref="X70:X101" ca="1" si="12">IF(AND(C70="Smelter not listed",OR(LEN(D70)=0,LEN(E70)=0)),1,0)</f>
        <v>0</v>
      </c>
      <c r="AB70" s="228" t="str">
        <f t="shared" ref="AB70:AB101" ca="1" si="13">B70&amp;C70</f>
        <v>GoldSAFINA A.S.</v>
      </c>
    </row>
    <row r="71" spans="1:28" s="227" customFormat="1" ht="63">
      <c r="A71" s="181" t="s">
        <v>721</v>
      </c>
      <c r="B71" s="182" t="str">
        <f ca="1">IF(LEN(A71)=0,"",INDEX('Smelter Look-up'!$A:$A,MATCH($A71,'Smelter Look-up'!$E:$E,0)))</f>
        <v>Gold</v>
      </c>
      <c r="C71" s="186" t="str">
        <f ca="1">IF(LEN(A71)=0,"",INDEX('Smelter Look-up'!$C:$C,MATCH($A71,'Smelter Look-up'!$E:$E,0)))</f>
        <v>SEMPSA Joyeria Plateria S.A.</v>
      </c>
      <c r="D71" s="230"/>
      <c r="E71" s="182" t="str">
        <f ca="1">IF(ISERROR($V71),"",OFFSET('Smelter Look-up'!$D$4,$V71-4,0)&amp;"")</f>
        <v>SPAIN</v>
      </c>
      <c r="F71" s="182" t="str">
        <f ca="1">IF(ISERROR($V71),"",OFFSET('Smelter Look-up'!$E$4,$V71-4,0))</f>
        <v>CID001585</v>
      </c>
      <c r="G71" s="182" t="str">
        <f ca="1">IF(C71=$X$4,IF(ISERROR($V71),"Enter smelter details","RMI"),IF(ISERROR($V71),"",OFFSET('Smelter Look-up'!$F$4,$V71-4,0)))</f>
        <v>RMI</v>
      </c>
      <c r="H71" s="183" t="s">
        <v>15940</v>
      </c>
      <c r="I71" s="184" t="str">
        <f ca="1">IF(ISERROR($V71),"",OFFSET('Smelter Look-up'!$H$4,$V71-4,0))</f>
        <v>Madrid</v>
      </c>
      <c r="J71" s="184" t="str">
        <f ca="1">IF(ISERROR($V71),"",OFFSET('Smelter Look-up'!$I$4,$V71-4,0))</f>
        <v>Madrid, Comunidad de</v>
      </c>
      <c r="K71" s="224" t="s">
        <v>16281</v>
      </c>
      <c r="L71" s="224" t="s">
        <v>16282</v>
      </c>
      <c r="M71" s="224" t="s">
        <v>16283</v>
      </c>
      <c r="N71" s="224" t="s">
        <v>16097</v>
      </c>
      <c r="O71" s="224" t="s">
        <v>16161</v>
      </c>
      <c r="P71" s="185" t="s">
        <v>486</v>
      </c>
      <c r="Q71" s="225"/>
      <c r="R71" s="182" t="str">
        <f ca="1">IF(ISERROR($V71),"",OFFSET('Smelter Look-up'!$C$4,$V71-4,0)&amp;"")</f>
        <v>SEMPSA Joyeria Plateria S.A.</v>
      </c>
      <c r="S71" s="181" t="str">
        <f t="shared" ca="1" si="11"/>
        <v>ES</v>
      </c>
      <c r="T71" s="181" t="str">
        <f ca="1">IF(B71="","",IF(ISERROR(MATCH($J71,SorP!$B$1:$B$6226,0)),"",INDIRECT("'SorP'!$A$"&amp;MATCH($S71&amp;$J71,SorP!C:C,0))))</f>
        <v>ES-MD</v>
      </c>
      <c r="U71" s="201"/>
      <c r="V71" s="226">
        <f ca="1">IF(C71="",NA(),IF(OR(C71="Smelter not listed",C71="Smelter not yet identified"),MATCH($B71&amp;$D71,'Smelter Look-up'!$J:$J,0),MATCH($B71&amp;$C71,'Smelter Look-up'!$J:$J,0)))</f>
        <v>244</v>
      </c>
      <c r="X71" s="227">
        <f t="shared" ca="1" si="12"/>
        <v>0</v>
      </c>
      <c r="AB71" s="228" t="str">
        <f t="shared" ca="1" si="13"/>
        <v>GoldSEMPSA Joyeria Plateria S.A.</v>
      </c>
    </row>
    <row r="72" spans="1:28" s="227" customFormat="1" ht="75.599999999999994">
      <c r="A72" s="181" t="s">
        <v>728</v>
      </c>
      <c r="B72" s="182" t="str">
        <f ca="1">IF(LEN(A72)=0,"",INDEX('Smelter Look-up'!$A:$A,MATCH($A72,'Smelter Look-up'!$E:$E,0)))</f>
        <v>Gold</v>
      </c>
      <c r="C72" s="186" t="str">
        <f ca="1">IF(LEN(A72)=0,"",INDEX('Smelter Look-up'!$C:$C,MATCH($A72,'Smelter Look-up'!$E:$E,0)))</f>
        <v>Shandong Gold Smelting Co., Ltd.</v>
      </c>
      <c r="D72" s="230"/>
      <c r="E72" s="182" t="str">
        <f ca="1">IF(ISERROR($V72),"",OFFSET('Smelter Look-up'!$D$4,$V72-4,0)&amp;"")</f>
        <v>CHINA</v>
      </c>
      <c r="F72" s="182" t="str">
        <f ca="1">IF(ISERROR($V72),"",OFFSET('Smelter Look-up'!$E$4,$V72-4,0))</f>
        <v>CID001916</v>
      </c>
      <c r="G72" s="182" t="str">
        <f ca="1">IF(C72=$X$4,IF(ISERROR($V72),"Enter smelter details","RMI"),IF(ISERROR($V72),"",OFFSET('Smelter Look-up'!$F$4,$V72-4,0)))</f>
        <v>RMI</v>
      </c>
      <c r="H72" s="183" t="s">
        <v>15941</v>
      </c>
      <c r="I72" s="184" t="str">
        <f ca="1">IF(ISERROR($V72),"",OFFSET('Smelter Look-up'!$H$4,$V72-4,0))</f>
        <v>Laizhou</v>
      </c>
      <c r="J72" s="184" t="str">
        <f ca="1">IF(ISERROR($V72),"",OFFSET('Smelter Look-up'!$I$4,$V72-4,0))</f>
        <v>Shandong Sheng</v>
      </c>
      <c r="K72" s="224" t="s">
        <v>16284</v>
      </c>
      <c r="L72" s="224" t="s">
        <v>16285</v>
      </c>
      <c r="M72" s="224" t="s">
        <v>16250</v>
      </c>
      <c r="N72" s="224" t="s">
        <v>16097</v>
      </c>
      <c r="O72" s="224" t="s">
        <v>16161</v>
      </c>
      <c r="P72" s="185" t="s">
        <v>486</v>
      </c>
      <c r="Q72" s="225"/>
      <c r="R72" s="182" t="str">
        <f ca="1">IF(ISERROR($V72),"",OFFSET('Smelter Look-up'!$C$4,$V72-4,0)&amp;"")</f>
        <v>Shandong Gold Smelting Co., Ltd.</v>
      </c>
      <c r="S72" s="181" t="str">
        <f t="shared" ca="1" si="11"/>
        <v>CN</v>
      </c>
      <c r="T72" s="181" t="str">
        <f ca="1">IF(B72="","",IF(ISERROR(MATCH($J72,SorP!$B$1:$B$6226,0)),"",INDIRECT("'SorP'!$A$"&amp;MATCH($S72&amp;$J72,SorP!C:C,0))))</f>
        <v>CN-SD</v>
      </c>
      <c r="U72" s="201"/>
      <c r="V72" s="226">
        <f ca="1">IF(C72="",NA(),IF(OR(C72="Smelter not listed",C72="Smelter not yet identified"),MATCH($B72&amp;$D72,'Smelter Look-up'!$J:$J,0),MATCH($B72&amp;$C72,'Smelter Look-up'!$J:$J,0)))</f>
        <v>249</v>
      </c>
      <c r="X72" s="227">
        <f t="shared" ca="1" si="12"/>
        <v>0</v>
      </c>
      <c r="AB72" s="228" t="str">
        <f t="shared" ca="1" si="13"/>
        <v>GoldShandong Gold Smelting Co., Ltd.</v>
      </c>
    </row>
    <row r="73" spans="1:28" s="227" customFormat="1" ht="88.2">
      <c r="A73" s="181" t="s">
        <v>722</v>
      </c>
      <c r="B73" s="182" t="str">
        <f ca="1">IF(LEN(A73)=0,"",INDEX('Smelter Look-up'!$A:$A,MATCH($A73,'Smelter Look-up'!$E:$E,0)))</f>
        <v>Gold</v>
      </c>
      <c r="C73" s="186" t="str">
        <f ca="1">IF(LEN(A73)=0,"",INDEX('Smelter Look-up'!$C:$C,MATCH($A73,'Smelter Look-up'!$E:$E,0)))</f>
        <v>Shandong Zhaojin Gold &amp; Silver Refinery Co., Ltd.</v>
      </c>
      <c r="D73" s="230"/>
      <c r="E73" s="182" t="str">
        <f ca="1">IF(ISERROR($V73),"",OFFSET('Smelter Look-up'!$D$4,$V73-4,0)&amp;"")</f>
        <v>CHINA</v>
      </c>
      <c r="F73" s="182" t="str">
        <f ca="1">IF(ISERROR($V73),"",OFFSET('Smelter Look-up'!$E$4,$V73-4,0))</f>
        <v>CID001622</v>
      </c>
      <c r="G73" s="182" t="str">
        <f ca="1">IF(C73=$X$4,IF(ISERROR($V73),"Enter smelter details","RMI"),IF(ISERROR($V73),"",OFFSET('Smelter Look-up'!$F$4,$V73-4,0)))</f>
        <v>RMI</v>
      </c>
      <c r="H73" s="183" t="s">
        <v>15942</v>
      </c>
      <c r="I73" s="184" t="str">
        <f ca="1">IF(ISERROR($V73),"",OFFSET('Smelter Look-up'!$H$4,$V73-4,0))</f>
        <v>Zhaoyuan</v>
      </c>
      <c r="J73" s="184" t="str">
        <f ca="1">IF(ISERROR($V73),"",OFFSET('Smelter Look-up'!$I$4,$V73-4,0))</f>
        <v>Shandong Sheng</v>
      </c>
      <c r="K73" s="224" t="s">
        <v>16693</v>
      </c>
      <c r="L73" s="224" t="s">
        <v>16286</v>
      </c>
      <c r="M73" s="224" t="s">
        <v>16210</v>
      </c>
      <c r="N73" s="224" t="s">
        <v>16287</v>
      </c>
      <c r="O73" s="224" t="s">
        <v>16288</v>
      </c>
      <c r="P73" s="185" t="s">
        <v>485</v>
      </c>
      <c r="Q73" s="225"/>
      <c r="R73" s="182" t="str">
        <f ca="1">IF(ISERROR($V73),"",OFFSET('Smelter Look-up'!$C$4,$V73-4,0)&amp;"")</f>
        <v>Shandong Zhaojin Gold &amp; Silver Refinery Co., Ltd.</v>
      </c>
      <c r="S73" s="181" t="str">
        <f t="shared" ca="1" si="11"/>
        <v>CN</v>
      </c>
      <c r="T73" s="181" t="str">
        <f ca="1">IF(B73="","",IF(ISERROR(MATCH($J73,SorP!$B$1:$B$6226,0)),"",INDIRECT("'SorP'!$A$"&amp;MATCH($S73&amp;$J73,SorP!C:C,0))))</f>
        <v>CN-SD</v>
      </c>
      <c r="U73" s="201"/>
      <c r="V73" s="226">
        <f ca="1">IF(C73="",NA(),IF(OR(C73="Smelter not listed",C73="Smelter not yet identified"),MATCH($B73&amp;$D73,'Smelter Look-up'!$J:$J,0),MATCH($B73&amp;$C73,'Smelter Look-up'!$J:$J,0)))</f>
        <v>256</v>
      </c>
      <c r="X73" s="227">
        <f t="shared" ca="1" si="12"/>
        <v>0</v>
      </c>
      <c r="AB73" s="228" t="str">
        <f t="shared" ca="1" si="13"/>
        <v>GoldShandong Zhaojin Gold &amp; Silver Refinery Co., Ltd.</v>
      </c>
    </row>
    <row r="74" spans="1:28" s="227" customFormat="1" ht="75.599999999999994">
      <c r="A74" s="181" t="s">
        <v>1380</v>
      </c>
      <c r="B74" s="182" t="str">
        <f ca="1">IF(LEN(A74)=0,"",INDEX('Smelter Look-up'!$A:$A,MATCH($A74,'Smelter Look-up'!$E:$E,0)))</f>
        <v>Gold</v>
      </c>
      <c r="C74" s="186" t="str">
        <f ca="1">IF(LEN(A74)=0,"",INDEX('Smelter Look-up'!$C:$C,MATCH($A74,'Smelter Look-up'!$E:$E,0)))</f>
        <v>Sichuan Tianze Precious Metals Co., Ltd.</v>
      </c>
      <c r="D74" s="230"/>
      <c r="E74" s="182" t="str">
        <f ca="1">IF(ISERROR($V74),"",OFFSET('Smelter Look-up'!$D$4,$V74-4,0)&amp;"")</f>
        <v>CHINA</v>
      </c>
      <c r="F74" s="182" t="str">
        <f ca="1">IF(ISERROR($V74),"",OFFSET('Smelter Look-up'!$E$4,$V74-4,0))</f>
        <v>CID001736</v>
      </c>
      <c r="G74" s="182" t="str">
        <f ca="1">IF(C74=$X$4,IF(ISERROR($V74),"Enter smelter details","RMI"),IF(ISERROR($V74),"",OFFSET('Smelter Look-up'!$F$4,$V74-4,0)))</f>
        <v>RMI</v>
      </c>
      <c r="H74" s="183" t="s">
        <v>15943</v>
      </c>
      <c r="I74" s="184" t="str">
        <f ca="1">IF(ISERROR($V74),"",OFFSET('Smelter Look-up'!$H$4,$V74-4,0))</f>
        <v>Chengdu</v>
      </c>
      <c r="J74" s="184" t="str">
        <f ca="1">IF(ISERROR($V74),"",OFFSET('Smelter Look-up'!$I$4,$V74-4,0))</f>
        <v>Sichuan Sheng</v>
      </c>
      <c r="K74" s="224" t="s">
        <v>16289</v>
      </c>
      <c r="L74" s="224" t="s">
        <v>16290</v>
      </c>
      <c r="M74" s="224" t="s">
        <v>16250</v>
      </c>
      <c r="N74" s="224" t="s">
        <v>16097</v>
      </c>
      <c r="O74" s="224" t="s">
        <v>16161</v>
      </c>
      <c r="P74" s="185" t="s">
        <v>486</v>
      </c>
      <c r="Q74" s="225"/>
      <c r="R74" s="182" t="str">
        <f ca="1">IF(ISERROR($V74),"",OFFSET('Smelter Look-up'!$C$4,$V74-4,0)&amp;"")</f>
        <v>Sichuan Tianze Precious Metals Co., Ltd.</v>
      </c>
      <c r="S74" s="181" t="str">
        <f t="shared" ca="1" si="11"/>
        <v>CN</v>
      </c>
      <c r="T74" s="181" t="str">
        <f ca="1">IF(B74="","",IF(ISERROR(MATCH($J74,SorP!$B$1:$B$6226,0)),"",INDIRECT("'SorP'!$A$"&amp;MATCH($S74&amp;$J74,SorP!C:C,0))))</f>
        <v>CN-SC</v>
      </c>
      <c r="U74" s="201"/>
      <c r="V74" s="226">
        <f ca="1">IF(C74="",NA(),IF(OR(C74="Smelter not listed",C74="Smelter not yet identified"),MATCH($B74&amp;$D74,'Smelter Look-up'!$J:$J,0),MATCH($B74&amp;$C74,'Smelter Look-up'!$J:$J,0)))</f>
        <v>264</v>
      </c>
      <c r="X74" s="227">
        <f t="shared" ca="1" si="12"/>
        <v>0</v>
      </c>
      <c r="AB74" s="228" t="str">
        <f t="shared" ca="1" si="13"/>
        <v>GoldSichuan Tianze Precious Metals Co., Ltd.</v>
      </c>
    </row>
    <row r="75" spans="1:28" s="227" customFormat="1" ht="75.599999999999994">
      <c r="A75" s="181" t="s">
        <v>724</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t="s">
        <v>15944</v>
      </c>
      <c r="I75" s="184" t="str">
        <f ca="1">IF(ISERROR($V75),"",OFFSET('Smelter Look-up'!$H$4,$V75-4,0))</f>
        <v>Tainan City</v>
      </c>
      <c r="J75" s="184" t="str">
        <f ca="1">IF(ISERROR($V75),"",OFFSET('Smelter Look-up'!$I$4,$V75-4,0))</f>
        <v>Tainan</v>
      </c>
      <c r="K75" s="224" t="s">
        <v>16291</v>
      </c>
      <c r="L75" s="224" t="s">
        <v>16292</v>
      </c>
      <c r="M75" s="224"/>
      <c r="N75" s="224" t="s">
        <v>16293</v>
      </c>
      <c r="O75" s="224" t="s">
        <v>16093</v>
      </c>
      <c r="P75" s="185" t="s">
        <v>484</v>
      </c>
      <c r="Q75" s="225"/>
      <c r="R75" s="182" t="str">
        <f ca="1">IF(ISERROR($V75),"",OFFSET('Smelter Look-up'!$C$4,$V75-4,0)&amp;"")</f>
        <v>Solar Applied Materials Technology Corp.</v>
      </c>
      <c r="S75" s="181" t="str">
        <f t="shared" ca="1" si="11"/>
        <v>TW</v>
      </c>
      <c r="T75" s="181" t="str">
        <f ca="1">IF(B75="","",IF(ISERROR(MATCH($J75,SorP!$B$1:$B$6226,0)),"",INDIRECT("'SorP'!$A$"&amp;MATCH($S75&amp;$J75,SorP!C:C,0))))</f>
        <v>TW-TNN</v>
      </c>
      <c r="U75" s="201"/>
      <c r="V75" s="226">
        <f ca="1">IF(C75="",NA(),IF(OR(C75="Smelter not listed",C75="Smelter not yet identified"),MATCH($B75&amp;$D75,'Smelter Look-up'!$J:$J,0),MATCH($B75&amp;$C75,'Smelter Look-up'!$J:$J,0)))</f>
        <v>269</v>
      </c>
      <c r="X75" s="227">
        <f t="shared" ca="1" si="12"/>
        <v>0</v>
      </c>
      <c r="AB75" s="228" t="str">
        <f t="shared" ca="1" si="13"/>
        <v>GoldSolar Applied Materials Technology Corp.</v>
      </c>
    </row>
    <row r="76" spans="1:28" s="227" customFormat="1" ht="63">
      <c r="A76" s="181" t="s">
        <v>725</v>
      </c>
      <c r="B76" s="182" t="str">
        <f ca="1">IF(LEN(A76)=0,"",INDEX('Smelter Look-up'!$A:$A,MATCH($A76,'Smelter Look-up'!$E:$E,0)))</f>
        <v>Gold</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t="s">
        <v>15945</v>
      </c>
      <c r="I76" s="184" t="str">
        <f ca="1">IF(ISERROR($V76),"",OFFSET('Smelter Look-up'!$H$4,$V76-4,0))</f>
        <v>Saijo</v>
      </c>
      <c r="J76" s="184" t="str">
        <f ca="1">IF(ISERROR($V76),"",OFFSET('Smelter Look-up'!$I$4,$V76-4,0))</f>
        <v>Ehime</v>
      </c>
      <c r="K76" s="224" t="s">
        <v>16294</v>
      </c>
      <c r="L76" s="224" t="s">
        <v>16295</v>
      </c>
      <c r="M76" s="224" t="s">
        <v>16296</v>
      </c>
      <c r="N76" s="224" t="s">
        <v>16297</v>
      </c>
      <c r="O76" s="224" t="s">
        <v>16298</v>
      </c>
      <c r="P76" s="185" t="s">
        <v>485</v>
      </c>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50.4">
      <c r="A77" s="181" t="s">
        <v>2435</v>
      </c>
      <c r="B77" s="182" t="str">
        <f ca="1">IF(LEN(A77)=0,"",INDEX('Smelter Look-up'!$A:$A,MATCH($A77,'Smelter Look-up'!$E:$E,0)))</f>
        <v>Gold</v>
      </c>
      <c r="C77" s="186" t="str">
        <f ca="1">IF(LEN(A77)=0,"",INDEX('Smelter Look-up'!$C:$C,MATCH($A77,'Smelter Look-up'!$E:$E,0)))</f>
        <v>SungEel HiMetal Co., Ltd.</v>
      </c>
      <c r="D77" s="230"/>
      <c r="E77" s="182" t="str">
        <f ca="1">IF(ISERROR($V77),"",OFFSET('Smelter Look-up'!$D$4,$V77-4,0)&amp;"")</f>
        <v>KOREA, REPUBLIC OF</v>
      </c>
      <c r="F77" s="182" t="str">
        <f ca="1">IF(ISERROR($V77),"",OFFSET('Smelter Look-up'!$E$4,$V77-4,0))</f>
        <v>CID002918</v>
      </c>
      <c r="G77" s="182" t="str">
        <f ca="1">IF(C77=$X$4,IF(ISERROR($V77),"Enter smelter details","RMI"),IF(ISERROR($V77),"",OFFSET('Smelter Look-up'!$F$4,$V77-4,0)))</f>
        <v>RMI</v>
      </c>
      <c r="H77" s="183" t="s">
        <v>15946</v>
      </c>
      <c r="I77" s="184" t="str">
        <f ca="1">IF(ISERROR($V77),"",OFFSET('Smelter Look-up'!$H$4,$V77-4,0))</f>
        <v>Gunsan-si</v>
      </c>
      <c r="J77" s="184" t="str">
        <f ca="1">IF(ISERROR($V77),"",OFFSET('Smelter Look-up'!$I$4,$V77-4,0))</f>
        <v>Jeollabuk-do</v>
      </c>
      <c r="K77" s="224" t="s">
        <v>16299</v>
      </c>
      <c r="L77" s="224" t="s">
        <v>16300</v>
      </c>
      <c r="M77" s="224" t="s">
        <v>16301</v>
      </c>
      <c r="N77" s="224" t="s">
        <v>16092</v>
      </c>
      <c r="O77" s="224" t="s">
        <v>16093</v>
      </c>
      <c r="P77" s="185" t="s">
        <v>484</v>
      </c>
      <c r="Q77" s="225"/>
      <c r="R77" s="182" t="str">
        <f ca="1">IF(ISERROR($V77),"",OFFSET('Smelter Look-up'!$C$4,$V77-4,0)&amp;"")</f>
        <v>SungEel HiMetal Co., Ltd.</v>
      </c>
      <c r="S77" s="181" t="str">
        <f t="shared" ca="1" si="11"/>
        <v>KR</v>
      </c>
      <c r="T77" s="181" t="str">
        <f ca="1">IF(B77="","",IF(ISERROR(MATCH($J77,SorP!$B$1:$B$6226,0)),"",INDIRECT("'SorP'!$A$"&amp;MATCH($S77&amp;$J77,SorP!C:C,0))))</f>
        <v>KR-45</v>
      </c>
      <c r="U77" s="201"/>
      <c r="V77" s="226">
        <f ca="1">IF(C77="",NA(),IF(OR(C77="Smelter not listed",C77="Smelter not yet identified"),MATCH($B77&amp;$D77,'Smelter Look-up'!$J:$J,0),MATCH($B77&amp;$C77,'Smelter Look-up'!$J:$J,0)))</f>
        <v>277</v>
      </c>
      <c r="X77" s="227">
        <f t="shared" ca="1" si="12"/>
        <v>0</v>
      </c>
      <c r="AB77" s="228" t="str">
        <f t="shared" ca="1" si="13"/>
        <v>GoldSungEel HiMetal Co., Ltd.</v>
      </c>
    </row>
    <row r="78" spans="1:28" s="227" customFormat="1" ht="25.2">
      <c r="A78" s="181" t="s">
        <v>1702</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t="s">
        <v>15947</v>
      </c>
      <c r="I78" s="184" t="str">
        <f ca="1">IF(ISERROR($V78),"",OFFSET('Smelter Look-up'!$H$4,$V78-4,0))</f>
        <v>Capolona</v>
      </c>
      <c r="J78" s="184" t="str">
        <f ca="1">IF(ISERROR($V78),"",OFFSET('Smelter Look-up'!$I$4,$V78-4,0))</f>
        <v>Toscana</v>
      </c>
      <c r="K78" s="224" t="s">
        <v>16172</v>
      </c>
      <c r="L78" s="224" t="s">
        <v>16302</v>
      </c>
      <c r="M78" s="224"/>
      <c r="N78" s="224" t="s">
        <v>16097</v>
      </c>
      <c r="O78" s="224" t="s">
        <v>16161</v>
      </c>
      <c r="P78" s="185" t="s">
        <v>486</v>
      </c>
      <c r="Q78" s="225"/>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280</v>
      </c>
      <c r="X78" s="227">
        <f t="shared" ca="1" si="12"/>
        <v>0</v>
      </c>
      <c r="AB78" s="228" t="str">
        <f t="shared" ca="1" si="13"/>
        <v>GoldT.C.A S.p.A</v>
      </c>
    </row>
    <row r="79" spans="1:28" s="227" customFormat="1" ht="63">
      <c r="A79" s="181" t="s">
        <v>726</v>
      </c>
      <c r="B79" s="182" t="str">
        <f ca="1">IF(LEN(A79)=0,"",INDEX('Smelter Look-up'!$A:$A,MATCH($A79,'Smelter Look-up'!$E:$E,0)))</f>
        <v>Gold</v>
      </c>
      <c r="C79" s="186" t="str">
        <f ca="1">IF(LEN(A79)=0,"",INDEX('Smelter Look-up'!$C:$C,MATCH($A79,'Smelter Look-up'!$E:$E,0)))</f>
        <v>Tanaka Kikinzoku Kogyo K.K.</v>
      </c>
      <c r="D79" s="230"/>
      <c r="E79" s="182" t="str">
        <f ca="1">IF(ISERROR($V79),"",OFFSET('Smelter Look-up'!$D$4,$V79-4,0)&amp;"")</f>
        <v>JAPAN</v>
      </c>
      <c r="F79" s="182" t="str">
        <f ca="1">IF(ISERROR($V79),"",OFFSET('Smelter Look-up'!$E$4,$V79-4,0))</f>
        <v>CID001875</v>
      </c>
      <c r="G79" s="182" t="str">
        <f ca="1">IF(C79=$X$4,IF(ISERROR($V79),"Enter smelter details","RMI"),IF(ISERROR($V79),"",OFFSET('Smelter Look-up'!$F$4,$V79-4,0)))</f>
        <v>RMI</v>
      </c>
      <c r="H79" s="183" t="s">
        <v>15948</v>
      </c>
      <c r="I79" s="184" t="str">
        <f ca="1">IF(ISERROR($V79),"",OFFSET('Smelter Look-up'!$H$4,$V79-4,0))</f>
        <v>Hiratsuka</v>
      </c>
      <c r="J79" s="184" t="str">
        <f ca="1">IF(ISERROR($V79),"",OFFSET('Smelter Look-up'!$I$4,$V79-4,0))</f>
        <v>Kanagawa</v>
      </c>
      <c r="K79" s="224" t="s">
        <v>16303</v>
      </c>
      <c r="L79" s="224" t="s">
        <v>16304</v>
      </c>
      <c r="M79" s="224" t="s">
        <v>16305</v>
      </c>
      <c r="N79" s="224" t="s">
        <v>16219</v>
      </c>
      <c r="O79" s="224" t="s">
        <v>16220</v>
      </c>
      <c r="P79" s="185" t="s">
        <v>485</v>
      </c>
      <c r="Q79" s="225"/>
      <c r="R79" s="182" t="str">
        <f ca="1">IF(ISERROR($V79),"",OFFSET('Smelter Look-up'!$C$4,$V79-4,0)&amp;"")</f>
        <v>Tanaka Kikinzoku Kogyo K.K.</v>
      </c>
      <c r="S79" s="181" t="str">
        <f t="shared" ca="1" si="11"/>
        <v>JP</v>
      </c>
      <c r="T79" s="181" t="str">
        <f ca="1">IF(B79="","",IF(ISERROR(MATCH($J79,SorP!$B$1:$B$6226,0)),"",INDIRECT("'SorP'!$A$"&amp;MATCH($S79&amp;$J79,SorP!C:C,0))))</f>
        <v>JP-14</v>
      </c>
      <c r="U79" s="201"/>
      <c r="V79" s="226">
        <f ca="1">IF(C79="",NA(),IF(OR(C79="Smelter not listed",C79="Smelter not yet identified"),MATCH($B79&amp;$D79,'Smelter Look-up'!$J:$J,0),MATCH($B79&amp;$C79,'Smelter Look-up'!$J:$J,0)))</f>
        <v>289</v>
      </c>
      <c r="X79" s="227">
        <f t="shared" ca="1" si="12"/>
        <v>0</v>
      </c>
      <c r="AB79" s="228" t="str">
        <f t="shared" ca="1" si="13"/>
        <v>GoldTanaka Kikinzoku Kogyo K.K.</v>
      </c>
    </row>
    <row r="80" spans="1:28" s="227" customFormat="1" ht="50.4">
      <c r="A80" s="181" t="s">
        <v>729</v>
      </c>
      <c r="B80" s="182" t="str">
        <f ca="1">IF(LEN(A80)=0,"",INDEX('Smelter Look-up'!$A:$A,MATCH($A80,'Smelter Look-up'!$E:$E,0)))</f>
        <v>Gold</v>
      </c>
      <c r="C80" s="186" t="str">
        <f ca="1">IF(LEN(A80)=0,"",INDEX('Smelter Look-up'!$C:$C,MATCH($A80,'Smelter Look-up'!$E:$E,0)))</f>
        <v>Tokuriki Honten Co., Ltd.</v>
      </c>
      <c r="D80" s="230"/>
      <c r="E80" s="182" t="str">
        <f ca="1">IF(ISERROR($V80),"",OFFSET('Smelter Look-up'!$D$4,$V80-4,0)&amp;"")</f>
        <v>JAPAN</v>
      </c>
      <c r="F80" s="182" t="str">
        <f ca="1">IF(ISERROR($V80),"",OFFSET('Smelter Look-up'!$E$4,$V80-4,0))</f>
        <v>CID001938</v>
      </c>
      <c r="G80" s="182" t="str">
        <f ca="1">IF(C80=$X$4,IF(ISERROR($V80),"Enter smelter details","RMI"),IF(ISERROR($V80),"",OFFSET('Smelter Look-up'!$F$4,$V80-4,0)))</f>
        <v>RMI</v>
      </c>
      <c r="H80" s="183" t="s">
        <v>15949</v>
      </c>
      <c r="I80" s="184" t="str">
        <f ca="1">IF(ISERROR($V80),"",OFFSET('Smelter Look-up'!$H$4,$V80-4,0))</f>
        <v>Kuki</v>
      </c>
      <c r="J80" s="184" t="str">
        <f ca="1">IF(ISERROR($V80),"",OFFSET('Smelter Look-up'!$I$4,$V80-4,0))</f>
        <v>Saitama</v>
      </c>
      <c r="K80" s="224" t="s">
        <v>16306</v>
      </c>
      <c r="L80" s="224" t="s">
        <v>16307</v>
      </c>
      <c r="M80" s="224"/>
      <c r="N80" s="224" t="s">
        <v>16219</v>
      </c>
      <c r="O80" s="224" t="s">
        <v>16107</v>
      </c>
      <c r="P80" s="185" t="s">
        <v>485</v>
      </c>
      <c r="Q80" s="225"/>
      <c r="R80" s="182" t="str">
        <f ca="1">IF(ISERROR($V80),"",OFFSET('Smelter Look-up'!$C$4,$V80-4,0)&amp;"")</f>
        <v>Tokuriki Honten Co., Ltd.</v>
      </c>
      <c r="S80" s="181" t="str">
        <f t="shared" ca="1" si="11"/>
        <v>JP</v>
      </c>
      <c r="T80" s="181" t="str">
        <f ca="1">IF(B80="","",IF(ISERROR(MATCH($J80,SorP!$B$1:$B$6226,0)),"",INDIRECT("'SorP'!$A$"&amp;MATCH($S80&amp;$J80,SorP!C:C,0))))</f>
        <v>JP-11</v>
      </c>
      <c r="U80" s="201"/>
      <c r="V80" s="226">
        <f ca="1">IF(C80="",NA(),IF(OR(C80="Smelter not listed",C80="Smelter not yet identified"),MATCH($B80&amp;$D80,'Smelter Look-up'!$J:$J,0),MATCH($B80&amp;$C80,'Smelter Look-up'!$J:$J,0)))</f>
        <v>294</v>
      </c>
      <c r="X80" s="227">
        <f t="shared" ca="1" si="12"/>
        <v>0</v>
      </c>
      <c r="AB80" s="228" t="str">
        <f t="shared" ca="1" si="13"/>
        <v>GoldTokuriki Honten Co., Ltd.</v>
      </c>
    </row>
    <row r="81" spans="1:28" s="227" customFormat="1" ht="88.2">
      <c r="A81" s="181" t="s">
        <v>2311</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t="s">
        <v>15950</v>
      </c>
      <c r="I81" s="184" t="str">
        <f ca="1">IF(ISERROR($V81),"",OFFSET('Smelter Look-up'!$H$4,$V81-4,0))</f>
        <v>Astana</v>
      </c>
      <c r="J81" s="184" t="str">
        <f ca="1">IF(ISERROR($V81),"",OFFSET('Smelter Look-up'!$I$4,$V81-4,0))</f>
        <v>Almaty</v>
      </c>
      <c r="K81" s="224" t="s">
        <v>16308</v>
      </c>
      <c r="L81" s="224" t="s">
        <v>16309</v>
      </c>
      <c r="M81" s="224" t="s">
        <v>16310</v>
      </c>
      <c r="N81" s="224" t="s">
        <v>16097</v>
      </c>
      <c r="O81" s="224" t="s">
        <v>16161</v>
      </c>
      <c r="P81" s="185" t="s">
        <v>486</v>
      </c>
      <c r="Q81" s="225"/>
      <c r="R81" s="182" t="str">
        <f ca="1">IF(ISERROR($V81),"",OFFSET('Smelter Look-up'!$C$4,$V81-4,0)&amp;"")</f>
        <v>TOO Tau-Ken-Altyn</v>
      </c>
      <c r="S81" s="181" t="str">
        <f t="shared" ca="1" si="11"/>
        <v>KZ</v>
      </c>
      <c r="T81" s="181" t="str">
        <f ca="1">IF(B81="","",IF(ISERROR(MATCH($J81,SorP!$B$1:$B$6226,0)),"",INDIRECT("'SorP'!$A$"&amp;MATCH($S81&amp;$J81,SorP!C:C,0))))</f>
        <v>KZ-ALA</v>
      </c>
      <c r="U81" s="201"/>
      <c r="V81" s="226">
        <f ca="1">IF(C81="",NA(),IF(OR(C81="Smelter not listed",C81="Smelter not yet identified"),MATCH($B81&amp;$D81,'Smelter Look-up'!$J:$J,0),MATCH($B81&amp;$C81,'Smelter Look-up'!$J:$J,0)))</f>
        <v>298</v>
      </c>
      <c r="X81" s="227">
        <f t="shared" ca="1" si="12"/>
        <v>0</v>
      </c>
      <c r="AB81" s="228" t="str">
        <f t="shared" ca="1" si="13"/>
        <v>GoldTOO Tau-Ken-Altyn</v>
      </c>
    </row>
    <row r="82" spans="1:28" s="227" customFormat="1" ht="37.799999999999997">
      <c r="A82" s="181" t="s">
        <v>731</v>
      </c>
      <c r="B82" s="182" t="str">
        <f ca="1">IF(LEN(A82)=0,"",INDEX('Smelter Look-up'!$A:$A,MATCH($A82,'Smelter Look-up'!$E:$E,0)))</f>
        <v>Gold</v>
      </c>
      <c r="C82" s="186" t="str">
        <f ca="1">IF(LEN(A82)=0,"",INDEX('Smelter Look-up'!$C:$C,MATCH($A82,'Smelter Look-up'!$E:$E,0)))</f>
        <v>Torecom</v>
      </c>
      <c r="D82" s="230"/>
      <c r="E82" s="182" t="str">
        <f ca="1">IF(ISERROR($V82),"",OFFSET('Smelter Look-up'!$D$4,$V82-4,0)&amp;"")</f>
        <v>KOREA, REPUBLIC OF</v>
      </c>
      <c r="F82" s="182" t="str">
        <f ca="1">IF(ISERROR($V82),"",OFFSET('Smelter Look-up'!$E$4,$V82-4,0))</f>
        <v>CID001955</v>
      </c>
      <c r="G82" s="182" t="str">
        <f ca="1">IF(C82=$X$4,IF(ISERROR($V82),"Enter smelter details","RMI"),IF(ISERROR($V82),"",OFFSET('Smelter Look-up'!$F$4,$V82-4,0)))</f>
        <v>RMI</v>
      </c>
      <c r="H82" s="183" t="s">
        <v>15951</v>
      </c>
      <c r="I82" s="184" t="str">
        <f ca="1">IF(ISERROR($V82),"",OFFSET('Smelter Look-up'!$H$4,$V82-4,0))</f>
        <v>Asan</v>
      </c>
      <c r="J82" s="184" t="str">
        <f ca="1">IF(ISERROR($V82),"",OFFSET('Smelter Look-up'!$I$4,$V82-4,0))</f>
        <v>Chungcheongnam-do</v>
      </c>
      <c r="K82" s="224" t="s">
        <v>16311</v>
      </c>
      <c r="L82" s="224" t="s">
        <v>16312</v>
      </c>
      <c r="M82" s="224" t="s">
        <v>16091</v>
      </c>
      <c r="N82" s="224" t="s">
        <v>16203</v>
      </c>
      <c r="O82" s="224" t="s">
        <v>16204</v>
      </c>
      <c r="P82" s="185" t="s">
        <v>485</v>
      </c>
      <c r="Q82" s="225"/>
      <c r="R82" s="182" t="str">
        <f ca="1">IF(ISERROR($V82),"",OFFSET('Smelter Look-up'!$C$4,$V82-4,0)&amp;"")</f>
        <v>Torecom</v>
      </c>
      <c r="S82" s="181" t="str">
        <f t="shared" ca="1" si="11"/>
        <v>KR</v>
      </c>
      <c r="T82" s="181" t="str">
        <f ca="1">IF(B82="","",IF(ISERROR(MATCH($J82,SorP!$B$1:$B$6226,0)),"",INDIRECT("'SorP'!$A$"&amp;MATCH($S82&amp;$J82,SorP!C:C,0))))</f>
        <v>KR-44</v>
      </c>
      <c r="U82" s="201"/>
      <c r="V82" s="226">
        <f ca="1">IF(C82="",NA(),IF(OR(C82="Smelter not listed",C82="Smelter not yet identified"),MATCH($B82&amp;$D82,'Smelter Look-up'!$J:$J,0),MATCH($B82&amp;$C82,'Smelter Look-up'!$J:$J,0)))</f>
        <v>299</v>
      </c>
      <c r="X82" s="227">
        <f t="shared" ca="1" si="12"/>
        <v>0</v>
      </c>
      <c r="AB82" s="228" t="str">
        <f t="shared" ca="1" si="13"/>
        <v>GoldTorecom</v>
      </c>
    </row>
    <row r="83" spans="1:28" s="227" customFormat="1" ht="100.8">
      <c r="A83" s="181" t="s">
        <v>732</v>
      </c>
      <c r="B83" s="182" t="str">
        <f ca="1">IF(LEN(A83)=0,"",INDEX('Smelter Look-up'!$A:$A,MATCH($A83,'Smelter Look-up'!$E:$E,0)))</f>
        <v>Gold</v>
      </c>
      <c r="C83" s="186" t="str">
        <f ca="1">IF(LEN(A83)=0,"",INDEX('Smelter Look-up'!$C:$C,MATCH($A83,'Smelter Look-up'!$E:$E,0)))</f>
        <v>Umicore S.A. Business Unit Precious Metals Refining</v>
      </c>
      <c r="D83" s="230"/>
      <c r="E83" s="182" t="str">
        <f ca="1">IF(ISERROR($V83),"",OFFSET('Smelter Look-up'!$D$4,$V83-4,0)&amp;"")</f>
        <v>BELGIUM</v>
      </c>
      <c r="F83" s="182" t="str">
        <f ca="1">IF(ISERROR($V83),"",OFFSET('Smelter Look-up'!$E$4,$V83-4,0))</f>
        <v>CID001980</v>
      </c>
      <c r="G83" s="182" t="str">
        <f ca="1">IF(C83=$X$4,IF(ISERROR($V83),"Enter smelter details","RMI"),IF(ISERROR($V83),"",OFFSET('Smelter Look-up'!$F$4,$V83-4,0)))</f>
        <v>RMI</v>
      </c>
      <c r="H83" s="183" t="s">
        <v>15952</v>
      </c>
      <c r="I83" s="184" t="str">
        <f ca="1">IF(ISERROR($V83),"",OFFSET('Smelter Look-up'!$H$4,$V83-4,0))</f>
        <v>Hoboken</v>
      </c>
      <c r="J83" s="184" t="str">
        <f ca="1">IF(ISERROR($V83),"",OFFSET('Smelter Look-up'!$I$4,$V83-4,0))</f>
        <v>Antwerpen</v>
      </c>
      <c r="K83" s="224" t="s">
        <v>16313</v>
      </c>
      <c r="L83" s="224" t="s">
        <v>16314</v>
      </c>
      <c r="M83" s="224" t="s">
        <v>16315</v>
      </c>
      <c r="N83" s="224" t="s">
        <v>16219</v>
      </c>
      <c r="O83" s="224" t="s">
        <v>16220</v>
      </c>
      <c r="P83" s="185" t="s">
        <v>485</v>
      </c>
      <c r="Q83" s="225"/>
      <c r="R83" s="182" t="str">
        <f ca="1">IF(ISERROR($V83),"",OFFSET('Smelter Look-up'!$C$4,$V83-4,0)&amp;"")</f>
        <v>Umicore S.A. Business Unit Precious Metals Refining</v>
      </c>
      <c r="S83" s="181" t="str">
        <f t="shared" ca="1" si="11"/>
        <v>BE</v>
      </c>
      <c r="T83" s="181" t="str">
        <f ca="1">IF(B83="","",IF(ISERROR(MATCH($J83,SorP!$B$1:$B$6226,0)),"",INDIRECT("'SorP'!$A$"&amp;MATCH($S83&amp;$J83,SorP!C:C,0))))</f>
        <v>BE-VAN</v>
      </c>
      <c r="U83" s="201"/>
      <c r="V83" s="226">
        <f ca="1">IF(C83="",NA(),IF(OR(C83="Smelter not listed",C83="Smelter not yet identified"),MATCH($B83&amp;$D83,'Smelter Look-up'!$J:$J,0),MATCH($B83&amp;$C83,'Smelter Look-up'!$J:$J,0)))</f>
        <v>303</v>
      </c>
      <c r="X83" s="227">
        <f t="shared" ca="1" si="12"/>
        <v>0</v>
      </c>
      <c r="AB83" s="228" t="str">
        <f t="shared" ca="1" si="13"/>
        <v>GoldUmicore S.A. Business Unit Precious Metals Refining</v>
      </c>
    </row>
    <row r="84" spans="1:28" s="227" customFormat="1" ht="75.599999999999994">
      <c r="A84" s="181" t="s">
        <v>733</v>
      </c>
      <c r="B84" s="182" t="str">
        <f ca="1">IF(LEN(A84)=0,"",INDEX('Smelter Look-up'!$A:$A,MATCH($A84,'Smelter Look-up'!$E:$E,0)))</f>
        <v>Gold</v>
      </c>
      <c r="C84" s="186" t="str">
        <f ca="1">IF(LEN(A84)=0,"",INDEX('Smelter Look-up'!$C:$C,MATCH($A84,'Smelter Look-up'!$E:$E,0)))</f>
        <v>United Precious Metal Refining, Inc.</v>
      </c>
      <c r="D84" s="230"/>
      <c r="E84" s="182" t="str">
        <f ca="1">IF(ISERROR($V84),"",OFFSET('Smelter Look-up'!$D$4,$V84-4,0)&amp;"")</f>
        <v>UNITED STATES OF AMERICA</v>
      </c>
      <c r="F84" s="182" t="str">
        <f ca="1">IF(ISERROR($V84),"",OFFSET('Smelter Look-up'!$E$4,$V84-4,0))</f>
        <v>CID001993</v>
      </c>
      <c r="G84" s="182" t="str">
        <f ca="1">IF(C84=$X$4,IF(ISERROR($V84),"Enter smelter details","RMI"),IF(ISERROR($V84),"",OFFSET('Smelter Look-up'!$F$4,$V84-4,0)))</f>
        <v>RMI</v>
      </c>
      <c r="H84" s="183" t="s">
        <v>15953</v>
      </c>
      <c r="I84" s="184" t="str">
        <f ca="1">IF(ISERROR($V84),"",OFFSET('Smelter Look-up'!$H$4,$V84-4,0))</f>
        <v>Alden</v>
      </c>
      <c r="J84" s="184" t="str">
        <f ca="1">IF(ISERROR($V84),"",OFFSET('Smelter Look-up'!$I$4,$V84-4,0))</f>
        <v>New York</v>
      </c>
      <c r="K84" s="224" t="s">
        <v>16316</v>
      </c>
      <c r="L84" s="224" t="s">
        <v>16317</v>
      </c>
      <c r="M84" s="224" t="s">
        <v>16318</v>
      </c>
      <c r="N84" s="224" t="s">
        <v>16092</v>
      </c>
      <c r="O84" s="224" t="s">
        <v>16093</v>
      </c>
      <c r="P84" s="185" t="s">
        <v>484</v>
      </c>
      <c r="Q84" s="225"/>
      <c r="R84" s="182" t="str">
        <f ca="1">IF(ISERROR($V84),"",OFFSET('Smelter Look-up'!$C$4,$V84-4,0)&amp;"")</f>
        <v>United Precious Metal Refining, Inc.</v>
      </c>
      <c r="S84" s="181" t="str">
        <f t="shared" ca="1" si="11"/>
        <v>US</v>
      </c>
      <c r="T84" s="181" t="str">
        <f ca="1">IF(B84="","",IF(ISERROR(MATCH($J84,SorP!$B$1:$B$6226,0)),"",INDIRECT("'SorP'!$A$"&amp;MATCH($S84&amp;$J84,SorP!C:C,0))))</f>
        <v>US-NY</v>
      </c>
      <c r="U84" s="201"/>
      <c r="V84" s="226">
        <f ca="1">IF(C84="",NA(),IF(OR(C84="Smelter not listed",C84="Smelter not yet identified"),MATCH($B84&amp;$D84,'Smelter Look-up'!$J:$J,0),MATCH($B84&amp;$C84,'Smelter Look-up'!$J:$J,0)))</f>
        <v>304</v>
      </c>
      <c r="X84" s="227">
        <f t="shared" ca="1" si="12"/>
        <v>0</v>
      </c>
      <c r="AB84" s="228" t="str">
        <f t="shared" ca="1" si="13"/>
        <v>GoldUnited Precious Metal Refining, Inc.</v>
      </c>
    </row>
    <row r="85" spans="1:28" s="227" customFormat="1" ht="37.799999999999997">
      <c r="A85" s="181" t="s">
        <v>734</v>
      </c>
      <c r="B85" s="182" t="str">
        <f ca="1">IF(LEN(A85)=0,"",INDEX('Smelter Look-up'!$A:$A,MATCH($A85,'Smelter Look-up'!$E:$E,0)))</f>
        <v>Gold</v>
      </c>
      <c r="C85" s="186" t="str">
        <f ca="1">IF(LEN(A85)=0,"",INDEX('Smelter Look-up'!$C:$C,MATCH($A85,'Smelter Look-up'!$E:$E,0)))</f>
        <v>Valcambi S.A.</v>
      </c>
      <c r="D85" s="230"/>
      <c r="E85" s="182" t="str">
        <f ca="1">IF(ISERROR($V85),"",OFFSET('Smelter Look-up'!$D$4,$V85-4,0)&amp;"")</f>
        <v>SWITZERLAND</v>
      </c>
      <c r="F85" s="182" t="str">
        <f ca="1">IF(ISERROR($V85),"",OFFSET('Smelter Look-up'!$E$4,$V85-4,0))</f>
        <v>CID002003</v>
      </c>
      <c r="G85" s="182" t="str">
        <f ca="1">IF(C85=$X$4,IF(ISERROR($V85),"Enter smelter details","RMI"),IF(ISERROR($V85),"",OFFSET('Smelter Look-up'!$F$4,$V85-4,0)))</f>
        <v>RMI</v>
      </c>
      <c r="H85" s="183" t="s">
        <v>15954</v>
      </c>
      <c r="I85" s="184" t="str">
        <f ca="1">IF(ISERROR($V85),"",OFFSET('Smelter Look-up'!$H$4,$V85-4,0))</f>
        <v>Balerna</v>
      </c>
      <c r="J85" s="184" t="str">
        <f ca="1">IF(ISERROR($V85),"",OFFSET('Smelter Look-up'!$I$4,$V85-4,0))</f>
        <v>Ticino</v>
      </c>
      <c r="K85" s="224" t="s">
        <v>16319</v>
      </c>
      <c r="L85" s="224" t="s">
        <v>16320</v>
      </c>
      <c r="M85" s="224" t="s">
        <v>16321</v>
      </c>
      <c r="N85" s="224" t="s">
        <v>16097</v>
      </c>
      <c r="O85" s="224" t="s">
        <v>16098</v>
      </c>
      <c r="P85" s="185" t="s">
        <v>485</v>
      </c>
      <c r="Q85" s="225"/>
      <c r="R85" s="182" t="str">
        <f ca="1">IF(ISERROR($V85),"",OFFSET('Smelter Look-up'!$C$4,$V85-4,0)&amp;"")</f>
        <v>Valcambi S.A.</v>
      </c>
      <c r="S85" s="181" t="str">
        <f t="shared" ca="1" si="11"/>
        <v>CH</v>
      </c>
      <c r="T85" s="181" t="str">
        <f ca="1">IF(B85="","",IF(ISERROR(MATCH($J85,SorP!$B$1:$B$6226,0)),"",INDIRECT("'SorP'!$A$"&amp;MATCH($S85&amp;$J85,SorP!C:C,0))))</f>
        <v>CH-TI</v>
      </c>
      <c r="U85" s="201"/>
      <c r="V85" s="226">
        <f ca="1">IF(C85="",NA(),IF(OR(C85="Smelter not listed",C85="Smelter not yet identified"),MATCH($B85&amp;$D85,'Smelter Look-up'!$J:$J,0),MATCH($B85&amp;$C85,'Smelter Look-up'!$J:$J,0)))</f>
        <v>305</v>
      </c>
      <c r="X85" s="227">
        <f t="shared" ca="1" si="12"/>
        <v>0</v>
      </c>
      <c r="AB85" s="228" t="str">
        <f t="shared" ca="1" si="13"/>
        <v>GoldValcambi S.A.</v>
      </c>
    </row>
    <row r="86" spans="1:28" s="227" customFormat="1" ht="88.2">
      <c r="A86" s="181" t="s">
        <v>735</v>
      </c>
      <c r="B86" s="182" t="str">
        <f ca="1">IF(LEN(A86)=0,"",INDEX('Smelter Look-up'!$A:$A,MATCH($A86,'Smelter Look-up'!$E:$E,0)))</f>
        <v>Gold</v>
      </c>
      <c r="C86" s="186" t="str">
        <f ca="1">IF(LEN(A86)=0,"",INDEX('Smelter Look-up'!$C:$C,MATCH($A86,'Smelter Look-up'!$E:$E,0)))</f>
        <v>Western Australian Mint (T/a The Perth Mint)</v>
      </c>
      <c r="D86" s="230"/>
      <c r="E86" s="182" t="str">
        <f ca="1">IF(ISERROR($V86),"",OFFSET('Smelter Look-up'!$D$4,$V86-4,0)&amp;"")</f>
        <v>AUSTRALIA</v>
      </c>
      <c r="F86" s="182" t="str">
        <f ca="1">IF(ISERROR($V86),"",OFFSET('Smelter Look-up'!$E$4,$V86-4,0))</f>
        <v>CID002030</v>
      </c>
      <c r="G86" s="182" t="str">
        <f ca="1">IF(C86=$X$4,IF(ISERROR($V86),"Enter smelter details","RMI"),IF(ISERROR($V86),"",OFFSET('Smelter Look-up'!$F$4,$V86-4,0)))</f>
        <v>RMI</v>
      </c>
      <c r="H86" s="183" t="s">
        <v>15955</v>
      </c>
      <c r="I86" s="184" t="str">
        <f ca="1">IF(ISERROR($V86),"",OFFSET('Smelter Look-up'!$H$4,$V86-4,0))</f>
        <v>Newburn</v>
      </c>
      <c r="J86" s="184" t="str">
        <f ca="1">IF(ISERROR($V86),"",OFFSET('Smelter Look-up'!$I$4,$V86-4,0))</f>
        <v>Western Australia</v>
      </c>
      <c r="K86" s="224" t="s">
        <v>16322</v>
      </c>
      <c r="L86" s="224" t="s">
        <v>16323</v>
      </c>
      <c r="M86" s="224"/>
      <c r="N86" s="224" t="s">
        <v>16324</v>
      </c>
      <c r="O86" s="224" t="s">
        <v>16325</v>
      </c>
      <c r="P86" s="185" t="s">
        <v>485</v>
      </c>
      <c r="Q86" s="225"/>
      <c r="R86" s="182" t="str">
        <f ca="1">IF(ISERROR($V86),"",OFFSET('Smelter Look-up'!$C$4,$V86-4,0)&amp;"")</f>
        <v>Western Australian Mint (T/a The Perth Mint)</v>
      </c>
      <c r="S86" s="181" t="str">
        <f t="shared" ca="1" si="11"/>
        <v>AU</v>
      </c>
      <c r="T86" s="181" t="str">
        <f ca="1">IF(B86="","",IF(ISERROR(MATCH($J86,SorP!$B$1:$B$6226,0)),"",INDIRECT("'SorP'!$A$"&amp;MATCH($S86&amp;$J86,SorP!C:C,0))))</f>
        <v>AU-WA</v>
      </c>
      <c r="U86" s="201"/>
      <c r="V86" s="226">
        <f ca="1">IF(C86="",NA(),IF(OR(C86="Smelter not listed",C86="Smelter not yet identified"),MATCH($B86&amp;$D86,'Smelter Look-up'!$J:$J,0),MATCH($B86&amp;$C86,'Smelter Look-up'!$J:$J,0)))</f>
        <v>307</v>
      </c>
      <c r="X86" s="227">
        <f t="shared" ca="1" si="12"/>
        <v>0</v>
      </c>
      <c r="AB86" s="228" t="str">
        <f t="shared" ca="1" si="13"/>
        <v>GoldWestern Australian Mint (T/a The Perth Mint)</v>
      </c>
    </row>
    <row r="87" spans="1:28" s="227" customFormat="1" ht="63">
      <c r="A87" s="181" t="s">
        <v>2188</v>
      </c>
      <c r="B87" s="182" t="str">
        <f ca="1">IF(LEN(A87)=0,"",INDEX('Smelter Look-up'!$A:$A,MATCH($A87,'Smelter Look-up'!$E:$E,0)))</f>
        <v>Gold</v>
      </c>
      <c r="C87" s="186" t="str">
        <f ca="1">IF(LEN(A87)=0,"",INDEX('Smelter Look-up'!$C:$C,MATCH($A87,'Smelter Look-up'!$E:$E,0)))</f>
        <v>WIELAND Edelmetalle GmbH</v>
      </c>
      <c r="D87" s="230"/>
      <c r="E87" s="182" t="str">
        <f ca="1">IF(ISERROR($V87),"",OFFSET('Smelter Look-up'!$D$4,$V87-4,0)&amp;"")</f>
        <v>GERMANY</v>
      </c>
      <c r="F87" s="182" t="str">
        <f ca="1">IF(ISERROR($V87),"",OFFSET('Smelter Look-up'!$E$4,$V87-4,0))</f>
        <v>CID002778</v>
      </c>
      <c r="G87" s="182" t="str">
        <f ca="1">IF(C87=$X$4,IF(ISERROR($V87),"Enter smelter details","RMI"),IF(ISERROR($V87),"",OFFSET('Smelter Look-up'!$F$4,$V87-4,0)))</f>
        <v>RMI</v>
      </c>
      <c r="H87" s="183" t="s">
        <v>15956</v>
      </c>
      <c r="I87" s="184" t="str">
        <f ca="1">IF(ISERROR($V87),"",OFFSET('Smelter Look-up'!$H$4,$V87-4,0))</f>
        <v>Pforzheim</v>
      </c>
      <c r="J87" s="184" t="str">
        <f ca="1">IF(ISERROR($V87),"",OFFSET('Smelter Look-up'!$I$4,$V87-4,0))</f>
        <v>Baden-Württemberg</v>
      </c>
      <c r="K87" s="224" t="s">
        <v>16326</v>
      </c>
      <c r="L87" s="224" t="s">
        <v>16327</v>
      </c>
      <c r="M87" s="224" t="s">
        <v>16091</v>
      </c>
      <c r="N87" s="224" t="s">
        <v>16092</v>
      </c>
      <c r="O87" s="224" t="s">
        <v>16093</v>
      </c>
      <c r="P87" s="185" t="s">
        <v>484</v>
      </c>
      <c r="Q87" s="225"/>
      <c r="R87" s="182" t="str">
        <f ca="1">IF(ISERROR($V87),"",OFFSET('Smelter Look-up'!$C$4,$V87-4,0)&amp;"")</f>
        <v>WIELAND Edelmetalle GmbH</v>
      </c>
      <c r="S87" s="181" t="str">
        <f t="shared" ca="1" si="11"/>
        <v>DE</v>
      </c>
      <c r="T87" s="181" t="str">
        <f ca="1">IF(B87="","",IF(ISERROR(MATCH($J87,SorP!$B$1:$B$6226,0)),"",INDIRECT("'SorP'!$A$"&amp;MATCH($S87&amp;$J87,SorP!C:C,0))))</f>
        <v>DE-BW</v>
      </c>
      <c r="U87" s="201"/>
      <c r="V87" s="226">
        <f ca="1">IF(C87="",NA(),IF(OR(C87="Smelter not listed",C87="Smelter not yet identified"),MATCH($B87&amp;$D87,'Smelter Look-up'!$J:$J,0),MATCH($B87&amp;$C87,'Smelter Look-up'!$J:$J,0)))</f>
        <v>308</v>
      </c>
      <c r="X87" s="227">
        <f t="shared" ca="1" si="12"/>
        <v>0</v>
      </c>
      <c r="AB87" s="228" t="str">
        <f t="shared" ca="1" si="13"/>
        <v>GoldWIELAND Edelmetalle GmbH</v>
      </c>
    </row>
    <row r="88" spans="1:28" s="227" customFormat="1" ht="37.799999999999997">
      <c r="A88" s="181" t="s">
        <v>736</v>
      </c>
      <c r="B88" s="182" t="str">
        <f ca="1">IF(LEN(A88)=0,"",INDEX('Smelter Look-up'!$A:$A,MATCH($A88,'Smelter Look-up'!$E:$E,0)))</f>
        <v>Gold</v>
      </c>
      <c r="C88" s="186" t="str">
        <f ca="1">IF(LEN(A88)=0,"",INDEX('Smelter Look-up'!$C:$C,MATCH($A88,'Smelter Look-up'!$E:$E,0)))</f>
        <v>Yamakin Co., Ltd.</v>
      </c>
      <c r="D88" s="230"/>
      <c r="E88" s="182" t="str">
        <f ca="1">IF(ISERROR($V88),"",OFFSET('Smelter Look-up'!$D$4,$V88-4,0)&amp;"")</f>
        <v>JAPAN</v>
      </c>
      <c r="F88" s="182" t="str">
        <f ca="1">IF(ISERROR($V88),"",OFFSET('Smelter Look-up'!$E$4,$V88-4,0))</f>
        <v>CID002100</v>
      </c>
      <c r="G88" s="182" t="str">
        <f ca="1">IF(C88=$X$4,IF(ISERROR($V88),"Enter smelter details","RMI"),IF(ISERROR($V88),"",OFFSET('Smelter Look-up'!$F$4,$V88-4,0)))</f>
        <v>RMI</v>
      </c>
      <c r="H88" s="183" t="s">
        <v>15957</v>
      </c>
      <c r="I88" s="184" t="str">
        <f ca="1">IF(ISERROR($V88),"",OFFSET('Smelter Look-up'!$H$4,$V88-4,0))</f>
        <v>Konan</v>
      </c>
      <c r="J88" s="184" t="str">
        <f ca="1">IF(ISERROR($V88),"",OFFSET('Smelter Look-up'!$I$4,$V88-4,0))</f>
        <v>Kochi</v>
      </c>
      <c r="K88" s="224" t="s">
        <v>16328</v>
      </c>
      <c r="L88" s="224" t="s">
        <v>16329</v>
      </c>
      <c r="M88" s="224" t="s">
        <v>16330</v>
      </c>
      <c r="N88" s="224" t="s">
        <v>16092</v>
      </c>
      <c r="O88" s="224" t="s">
        <v>16093</v>
      </c>
      <c r="P88" s="185" t="s">
        <v>484</v>
      </c>
      <c r="Q88" s="225"/>
      <c r="R88" s="182" t="str">
        <f ca="1">IF(ISERROR($V88),"",OFFSET('Smelter Look-up'!$C$4,$V88-4,0)&amp;"")</f>
        <v>Yamakin Co., Ltd.</v>
      </c>
      <c r="S88" s="181" t="str">
        <f t="shared" ca="1" si="11"/>
        <v>JP</v>
      </c>
      <c r="T88" s="181" t="str">
        <f ca="1">IF(B88="","",IF(ISERROR(MATCH($J88,SorP!$B$1:$B$6226,0)),"",INDIRECT("'SorP'!$A$"&amp;MATCH($S88&amp;$J88,SorP!C:C,0))))</f>
        <v>JP-39</v>
      </c>
      <c r="U88" s="201"/>
      <c r="V88" s="226">
        <f ca="1">IF(C88="",NA(),IF(OR(C88="Smelter not listed",C88="Smelter not yet identified"),MATCH($B88&amp;$D88,'Smelter Look-up'!$J:$J,0),MATCH($B88&amp;$C88,'Smelter Look-up'!$J:$J,0)))</f>
        <v>311</v>
      </c>
      <c r="X88" s="227">
        <f t="shared" ca="1" si="12"/>
        <v>0</v>
      </c>
      <c r="AB88" s="228" t="str">
        <f t="shared" ca="1" si="13"/>
        <v>GoldYamakin Co., Ltd.</v>
      </c>
    </row>
    <row r="89" spans="1:28" s="227" customFormat="1" ht="50.4">
      <c r="A89" s="181" t="s">
        <v>737</v>
      </c>
      <c r="B89" s="182" t="str">
        <f ca="1">IF(LEN(A89)=0,"",INDEX('Smelter Look-up'!$A:$A,MATCH($A89,'Smelter Look-up'!$E:$E,0)))</f>
        <v>Gold</v>
      </c>
      <c r="C89" s="186" t="str">
        <f ca="1">IF(LEN(A89)=0,"",INDEX('Smelter Look-up'!$C:$C,MATCH($A89,'Smelter Look-up'!$E:$E,0)))</f>
        <v>Yokohama Metal Co., Ltd.</v>
      </c>
      <c r="D89" s="230"/>
      <c r="E89" s="182" t="str">
        <f ca="1">IF(ISERROR($V89),"",OFFSET('Smelter Look-up'!$D$4,$V89-4,0)&amp;"")</f>
        <v>JAPAN</v>
      </c>
      <c r="F89" s="182" t="str">
        <f ca="1">IF(ISERROR($V89),"",OFFSET('Smelter Look-up'!$E$4,$V89-4,0))</f>
        <v>CID002129</v>
      </c>
      <c r="G89" s="182" t="str">
        <f ca="1">IF(C89=$X$4,IF(ISERROR($V89),"Enter smelter details","RMI"),IF(ISERROR($V89),"",OFFSET('Smelter Look-up'!$F$4,$V89-4,0)))</f>
        <v>RMI</v>
      </c>
      <c r="H89" s="183" t="s">
        <v>15958</v>
      </c>
      <c r="I89" s="184" t="str">
        <f ca="1">IF(ISERROR($V89),"",OFFSET('Smelter Look-up'!$H$4,$V89-4,0))</f>
        <v>Sagamihara</v>
      </c>
      <c r="J89" s="184" t="str">
        <f ca="1">IF(ISERROR($V89),"",OFFSET('Smelter Look-up'!$I$4,$V89-4,0))</f>
        <v>Kanagawa</v>
      </c>
      <c r="K89" s="224" t="s">
        <v>16331</v>
      </c>
      <c r="L89" s="224" t="s">
        <v>16332</v>
      </c>
      <c r="M89" s="224" t="s">
        <v>16091</v>
      </c>
      <c r="N89" s="224" t="s">
        <v>16092</v>
      </c>
      <c r="O89" s="224" t="s">
        <v>16093</v>
      </c>
      <c r="P89" s="185" t="s">
        <v>484</v>
      </c>
      <c r="Q89" s="225"/>
      <c r="R89" s="182" t="str">
        <f ca="1">IF(ISERROR($V89),"",OFFSET('Smelter Look-up'!$C$4,$V89-4,0)&amp;"")</f>
        <v>Yokohama Metal Co., Ltd.</v>
      </c>
      <c r="S89" s="181" t="str">
        <f t="shared" ca="1" si="11"/>
        <v>JP</v>
      </c>
      <c r="T89" s="181" t="str">
        <f ca="1">IF(B89="","",IF(ISERROR(MATCH($J89,SorP!$B$1:$B$6226,0)),"",INDIRECT("'SorP'!$A$"&amp;MATCH($S89&amp;$J89,SorP!C:C,0))))</f>
        <v>JP-14</v>
      </c>
      <c r="U89" s="201"/>
      <c r="V89" s="226">
        <f ca="1">IF(C89="",NA(),IF(OR(C89="Smelter not listed",C89="Smelter not yet identified"),MATCH($B89&amp;$D89,'Smelter Look-up'!$J:$J,0),MATCH($B89&amp;$C89,'Smelter Look-up'!$J:$J,0)))</f>
        <v>317</v>
      </c>
      <c r="X89" s="227">
        <f t="shared" ca="1" si="12"/>
        <v>0</v>
      </c>
      <c r="AB89" s="228" t="str">
        <f t="shared" ca="1" si="13"/>
        <v>GoldYokohama Metal Co., Ltd.</v>
      </c>
    </row>
    <row r="90" spans="1:28" s="227" customFormat="1" ht="113.4">
      <c r="A90" s="181" t="s">
        <v>739</v>
      </c>
      <c r="B90" s="182" t="str">
        <f ca="1">IF(LEN(A90)=0,"",INDEX('Smelter Look-up'!$A:$A,MATCH($A90,'Smelter Look-up'!$E:$E,0)))</f>
        <v>Gold</v>
      </c>
      <c r="C90" s="186" t="str">
        <f ca="1">IF(LEN(A90)=0,"",INDEX('Smelter Look-up'!$C:$C,MATCH($A90,'Smelter Look-up'!$E:$E,0)))</f>
        <v>Zhongyuan Gold Smelter of Zhongjin Gold Corporation</v>
      </c>
      <c r="D90" s="230"/>
      <c r="E90" s="182" t="str">
        <f ca="1">IF(ISERROR($V90),"",OFFSET('Smelter Look-up'!$D$4,$V90-4,0)&amp;"")</f>
        <v>CHINA</v>
      </c>
      <c r="F90" s="182" t="str">
        <f ca="1">IF(ISERROR($V90),"",OFFSET('Smelter Look-up'!$E$4,$V90-4,0))</f>
        <v>CID002224</v>
      </c>
      <c r="G90" s="182" t="str">
        <f ca="1">IF(C90=$X$4,IF(ISERROR($V90),"Enter smelter details","RMI"),IF(ISERROR($V90),"",OFFSET('Smelter Look-up'!$F$4,$V90-4,0)))</f>
        <v>RMI</v>
      </c>
      <c r="H90" s="183" t="s">
        <v>15959</v>
      </c>
      <c r="I90" s="184" t="str">
        <f ca="1">IF(ISERROR($V90),"",OFFSET('Smelter Look-up'!$H$4,$V90-4,0))</f>
        <v>Sanmenxia</v>
      </c>
      <c r="J90" s="184" t="str">
        <f ca="1">IF(ISERROR($V90),"",OFFSET('Smelter Look-up'!$I$4,$V90-4,0))</f>
        <v>Henan Sheng</v>
      </c>
      <c r="K90" s="224" t="s">
        <v>16172</v>
      </c>
      <c r="L90" s="224" t="s">
        <v>16333</v>
      </c>
      <c r="M90" s="224"/>
      <c r="N90" s="224" t="s">
        <v>16097</v>
      </c>
      <c r="O90" s="224" t="s">
        <v>16107</v>
      </c>
      <c r="P90" s="185" t="s">
        <v>485</v>
      </c>
      <c r="Q90" s="225"/>
      <c r="R90" s="182" t="str">
        <f ca="1">IF(ISERROR($V90),"",OFFSET('Smelter Look-up'!$C$4,$V90-4,0)&amp;"")</f>
        <v>Zhongyuan Gold Smelter of Zhongjin Gold Corporation</v>
      </c>
      <c r="S90" s="181" t="str">
        <f t="shared" ca="1" si="11"/>
        <v>CN</v>
      </c>
      <c r="T90" s="181" t="str">
        <f ca="1">IF(B90="","",IF(ISERROR(MATCH($J90,SorP!$B$1:$B$6226,0)),"",INDIRECT("'SorP'!$A$"&amp;MATCH($S90&amp;$J90,SorP!C:C,0))))</f>
        <v>CN-HA</v>
      </c>
      <c r="U90" s="201"/>
      <c r="V90" s="226">
        <f ca="1">IF(C90="",NA(),IF(OR(C90="Smelter not listed",C90="Smelter not yet identified"),MATCH($B90&amp;$D90,'Smelter Look-up'!$J:$J,0),MATCH($B90&amp;$C90,'Smelter Look-up'!$J:$J,0)))</f>
        <v>327</v>
      </c>
      <c r="X90" s="227">
        <f t="shared" ca="1" si="12"/>
        <v>0</v>
      </c>
      <c r="AB90" s="228" t="str">
        <f t="shared" ca="1" si="13"/>
        <v>GoldZhongyuan Gold Smelter of Zhongjin Gold Corporation</v>
      </c>
    </row>
    <row r="91" spans="1:28" s="227" customFormat="1" ht="126">
      <c r="A91" s="181" t="s">
        <v>2189</v>
      </c>
      <c r="B91" s="182" t="str">
        <f ca="1">IF(LEN(A91)=0,"",INDEX('Smelter Look-up'!$A:$A,MATCH($A91,'Smelter Look-up'!$E:$E,0)))</f>
        <v>Gold</v>
      </c>
      <c r="C91" s="186" t="str">
        <f ca="1">IF(LEN(A91)=0,"",INDEX('Smelter Look-up'!$C:$C,MATCH($A91,'Smelter Look-up'!$E:$E,0)))</f>
        <v>Ogussa Osterreichische Gold- und Silber-Scheideanstalt GmbH</v>
      </c>
      <c r="D91" s="230"/>
      <c r="E91" s="182" t="str">
        <f ca="1">IF(ISERROR($V91),"",OFFSET('Smelter Look-up'!$D$4,$V91-4,0)&amp;"")</f>
        <v>AUSTRIA</v>
      </c>
      <c r="F91" s="182" t="str">
        <f ca="1">IF(ISERROR($V91),"",OFFSET('Smelter Look-up'!$E$4,$V91-4,0))</f>
        <v>CID002779</v>
      </c>
      <c r="G91" s="182" t="str">
        <f ca="1">IF(C91=$X$4,IF(ISERROR($V91),"Enter smelter details","RMI"),IF(ISERROR($V91),"",OFFSET('Smelter Look-up'!$F$4,$V91-4,0)))</f>
        <v>RMI</v>
      </c>
      <c r="H91" s="183" t="s">
        <v>15960</v>
      </c>
      <c r="I91" s="184" t="str">
        <f ca="1">IF(ISERROR($V91),"",OFFSET('Smelter Look-up'!$H$4,$V91-4,0))</f>
        <v>Vienna</v>
      </c>
      <c r="J91" s="184" t="str">
        <f ca="1">IF(ISERROR($V91),"",OFFSET('Smelter Look-up'!$I$4,$V91-4,0))</f>
        <v>Wien</v>
      </c>
      <c r="K91" s="224" t="s">
        <v>16334</v>
      </c>
      <c r="L91" s="224" t="s">
        <v>16335</v>
      </c>
      <c r="M91" s="224" t="s">
        <v>16336</v>
      </c>
      <c r="N91" s="224" t="s">
        <v>16097</v>
      </c>
      <c r="O91" s="224" t="s">
        <v>16337</v>
      </c>
      <c r="P91" s="185" t="s">
        <v>486</v>
      </c>
      <c r="Q91" s="225"/>
      <c r="R91" s="182" t="str">
        <f ca="1">IF(ISERROR($V91),"",OFFSET('Smelter Look-up'!$C$4,$V91-4,0)&amp;"")</f>
        <v>Ogussa Osterreichische Gold- und Silber-Scheideanstalt GmbH</v>
      </c>
      <c r="S91" s="181" t="str">
        <f t="shared" ca="1" si="11"/>
        <v>AT</v>
      </c>
      <c r="T91" s="181" t="str">
        <f ca="1">IF(B91="","",IF(ISERROR(MATCH($J91,SorP!$B$1:$B$6226,0)),"",INDIRECT("'SorP'!$A$"&amp;MATCH($S91&amp;$J91,SorP!C:C,0))))</f>
        <v>AT-9</v>
      </c>
      <c r="U91" s="201"/>
      <c r="V91" s="226">
        <f ca="1">IF(C91="",NA(),IF(OR(C91="Smelter not listed",C91="Smelter not yet identified"),MATCH($B91&amp;$D91,'Smelter Look-up'!$J:$J,0),MATCH($B91&amp;$C91,'Smelter Look-up'!$J:$J,0)))</f>
        <v>208</v>
      </c>
      <c r="X91" s="227">
        <f t="shared" ca="1" si="12"/>
        <v>0</v>
      </c>
      <c r="AB91" s="228" t="str">
        <f t="shared" ca="1" si="13"/>
        <v>GoldOgussa Osterreichische Gold- und Silber-Scheideanstalt GmbH</v>
      </c>
    </row>
    <row r="92" spans="1:28" s="227" customFormat="1" ht="75.599999999999994">
      <c r="A92" s="181" t="s">
        <v>15038</v>
      </c>
      <c r="B92" s="182" t="str">
        <f ca="1">IF(LEN(A92)=0,"",INDEX('Smelter Look-up'!$A:$A,MATCH($A92,'Smelter Look-up'!$E:$E,0)))</f>
        <v>Gold</v>
      </c>
      <c r="C92" s="186" t="str">
        <f ca="1">IF(LEN(A92)=0,"",INDEX('Smelter Look-up'!$C:$C,MATCH($A92,'Smelter Look-up'!$E:$E,0)))</f>
        <v>Metal Concentrators SA (Pty) Ltd.</v>
      </c>
      <c r="D92" s="230"/>
      <c r="E92" s="182" t="str">
        <f ca="1">IF(ISERROR($V92),"",OFFSET('Smelter Look-up'!$D$4,$V92-4,0)&amp;"")</f>
        <v>SOUTH AFRICA</v>
      </c>
      <c r="F92" s="182" t="str">
        <f ca="1">IF(ISERROR($V92),"",OFFSET('Smelter Look-up'!$E$4,$V92-4,0))</f>
        <v>CID003575</v>
      </c>
      <c r="G92" s="182" t="str">
        <f ca="1">IF(C92=$X$4,IF(ISERROR($V92),"Enter smelter details","RMI"),IF(ISERROR($V92),"",OFFSET('Smelter Look-up'!$F$4,$V92-4,0)))</f>
        <v>RMI</v>
      </c>
      <c r="H92" s="183" t="s">
        <v>15961</v>
      </c>
      <c r="I92" s="184" t="str">
        <f ca="1">IF(ISERROR($V92),"",OFFSET('Smelter Look-up'!$H$4,$V92-4,0))</f>
        <v>Kempton Park</v>
      </c>
      <c r="J92" s="184" t="str">
        <f ca="1">IF(ISERROR($V92),"",OFFSET('Smelter Look-up'!$I$4,$V92-4,0))</f>
        <v>Gauteng</v>
      </c>
      <c r="K92" s="224" t="s">
        <v>16338</v>
      </c>
      <c r="L92" s="224" t="s">
        <v>16339</v>
      </c>
      <c r="M92" s="224" t="s">
        <v>16340</v>
      </c>
      <c r="N92" s="224" t="s">
        <v>16097</v>
      </c>
      <c r="O92" s="224" t="s">
        <v>16337</v>
      </c>
      <c r="P92" s="185" t="s">
        <v>486</v>
      </c>
      <c r="Q92" s="225"/>
      <c r="R92" s="182" t="str">
        <f ca="1">IF(ISERROR($V92),"",OFFSET('Smelter Look-up'!$C$4,$V92-4,0)&amp;"")</f>
        <v>Metal Concentrators SA (Pty) Ltd.</v>
      </c>
      <c r="S92" s="181" t="str">
        <f t="shared" ca="1" si="11"/>
        <v>ZA</v>
      </c>
      <c r="T92" s="181" t="str">
        <f ca="1">IF(B92="","",IF(ISERROR(MATCH($J92,SorP!$B$1:$B$6226,0)),"",INDIRECT("'SorP'!$A$"&amp;MATCH($S92&amp;$J92,SorP!C:C,0))))</f>
        <v>ZA-GP</v>
      </c>
      <c r="U92" s="201"/>
      <c r="V92" s="226">
        <f ca="1">IF(C92="",NA(),IF(OR(C92="Smelter not listed",C92="Smelter not yet identified"),MATCH($B92&amp;$D92,'Smelter Look-up'!$J:$J,0),MATCH($B92&amp;$C92,'Smelter Look-up'!$J:$J,0)))</f>
        <v>178</v>
      </c>
      <c r="X92" s="227">
        <f t="shared" ca="1" si="12"/>
        <v>0</v>
      </c>
      <c r="AB92" s="228" t="str">
        <f t="shared" ca="1" si="13"/>
        <v>GoldMetal Concentrators SA (Pty) Ltd.</v>
      </c>
    </row>
    <row r="93" spans="1:28" s="227" customFormat="1" ht="75.599999999999994">
      <c r="A93" s="181" t="s">
        <v>1373</v>
      </c>
      <c r="B93" s="182" t="str">
        <f ca="1">IF(LEN(A93)=0,"",INDEX('Smelter Look-up'!$A:$A,MATCH($A93,'Smelter Look-up'!$E:$E,0)))</f>
        <v>Gold</v>
      </c>
      <c r="C93" s="186" t="str">
        <f ca="1">IF(LEN(A93)=0,"",INDEX('Smelter Look-up'!$C:$C,MATCH($A93,'Smelter Look-up'!$E:$E,0)))</f>
        <v>Advanced Chemical Company</v>
      </c>
      <c r="D93" s="230"/>
      <c r="E93" s="182" t="str">
        <f ca="1">IF(ISERROR($V93),"",OFFSET('Smelter Look-up'!$D$4,$V93-4,0)&amp;"")</f>
        <v>UNITED STATES OF AMERICA</v>
      </c>
      <c r="F93" s="182" t="str">
        <f ca="1">IF(ISERROR($V93),"",OFFSET('Smelter Look-up'!$E$4,$V93-4,0))</f>
        <v>CID000015</v>
      </c>
      <c r="G93" s="182" t="str">
        <f ca="1">IF(C93=$X$4,IF(ISERROR($V93),"Enter smelter details","RMI"),IF(ISERROR($V93),"",OFFSET('Smelter Look-up'!$F$4,$V93-4,0)))</f>
        <v>RMI</v>
      </c>
      <c r="H93" s="183" t="s">
        <v>15962</v>
      </c>
      <c r="I93" s="184" t="str">
        <f ca="1">IF(ISERROR($V93),"",OFFSET('Smelter Look-up'!$H$4,$V93-4,0))</f>
        <v>Warwick</v>
      </c>
      <c r="J93" s="184" t="str">
        <f ca="1">IF(ISERROR($V93),"",OFFSET('Smelter Look-up'!$I$4,$V93-4,0))</f>
        <v>Rhode Island</v>
      </c>
      <c r="K93" s="224" t="s">
        <v>16341</v>
      </c>
      <c r="L93" s="224" t="s">
        <v>16342</v>
      </c>
      <c r="M93" s="224" t="s">
        <v>16343</v>
      </c>
      <c r="N93" s="224" t="s">
        <v>16097</v>
      </c>
      <c r="O93" s="224" t="s">
        <v>16204</v>
      </c>
      <c r="P93" s="185" t="s">
        <v>485</v>
      </c>
      <c r="Q93" s="225"/>
      <c r="R93" s="182" t="str">
        <f ca="1">IF(ISERROR($V93),"",OFFSET('Smelter Look-up'!$C$4,$V93-4,0)&amp;"")</f>
        <v>Advanced Chemical Company</v>
      </c>
      <c r="S93" s="181" t="str">
        <f t="shared" ca="1" si="11"/>
        <v>US</v>
      </c>
      <c r="T93" s="181" t="str">
        <f ca="1">IF(B93="","",IF(ISERROR(MATCH($J93,SorP!$B$1:$B$6226,0)),"",INDIRECT("'SorP'!$A$"&amp;MATCH($S93&amp;$J93,SorP!C:C,0))))</f>
        <v>US-RI</v>
      </c>
      <c r="U93" s="201"/>
      <c r="V93" s="226">
        <f ca="1">IF(C93="",NA(),IF(OR(C93="Smelter not listed",C93="Smelter not yet identified"),MATCH($B93&amp;$D93,'Smelter Look-up'!$J:$J,0),MATCH($B93&amp;$C93,'Smelter Look-up'!$J:$J,0)))</f>
        <v>8</v>
      </c>
      <c r="X93" s="227">
        <f t="shared" ca="1" si="12"/>
        <v>0</v>
      </c>
      <c r="AB93" s="228" t="str">
        <f t="shared" ca="1" si="13"/>
        <v>GoldAdvanced Chemical Company</v>
      </c>
    </row>
    <row r="94" spans="1:28" s="227" customFormat="1" ht="37.799999999999997">
      <c r="A94" s="181" t="s">
        <v>15046</v>
      </c>
      <c r="B94" s="182" t="str">
        <f ca="1">IF(LEN(A94)=0,"",INDEX('Smelter Look-up'!$A:$A,MATCH($A94,'Smelter Look-up'!$E:$E,0)))</f>
        <v>Gold</v>
      </c>
      <c r="C94" s="186" t="str">
        <f ca="1">IF(LEN(A94)=0,"",INDEX('Smelter Look-up'!$C:$C,MATCH($A94,'Smelter Look-up'!$E:$E,0)))</f>
        <v>WEEEREFINING</v>
      </c>
      <c r="D94" s="230"/>
      <c r="E94" s="182" t="str">
        <f ca="1">IF(ISERROR($V94),"",OFFSET('Smelter Look-up'!$D$4,$V94-4,0)&amp;"")</f>
        <v>FRANCE</v>
      </c>
      <c r="F94" s="182" t="str">
        <f ca="1">IF(ISERROR($V94),"",OFFSET('Smelter Look-up'!$E$4,$V94-4,0))</f>
        <v>CID003615</v>
      </c>
      <c r="G94" s="182" t="str">
        <f ca="1">IF(C94=$X$4,IF(ISERROR($V94),"Enter smelter details","RMI"),IF(ISERROR($V94),"",OFFSET('Smelter Look-up'!$F$4,$V94-4,0)))</f>
        <v>RMI</v>
      </c>
      <c r="H94" s="183" t="s">
        <v>15963</v>
      </c>
      <c r="I94" s="184" t="str">
        <f ca="1">IF(ISERROR($V94),"",OFFSET('Smelter Look-up'!$H$4,$V94-4,0))</f>
        <v>Tourville-les-Ifs</v>
      </c>
      <c r="J94" s="184" t="str">
        <f ca="1">IF(ISERROR($V94),"",OFFSET('Smelter Look-up'!$I$4,$V94-4,0))</f>
        <v>Normandie</v>
      </c>
      <c r="K94" s="224" t="s">
        <v>16344</v>
      </c>
      <c r="L94" s="224" t="s">
        <v>16345</v>
      </c>
      <c r="M94" s="224" t="s">
        <v>16091</v>
      </c>
      <c r="N94" s="224" t="s">
        <v>16097</v>
      </c>
      <c r="O94" s="224" t="s">
        <v>16346</v>
      </c>
      <c r="P94" s="185" t="s">
        <v>485</v>
      </c>
      <c r="Q94" s="225"/>
      <c r="R94" s="182" t="str">
        <f ca="1">IF(ISERROR($V94),"",OFFSET('Smelter Look-up'!$C$4,$V94-4,0)&amp;"")</f>
        <v>WEEEREFINING</v>
      </c>
      <c r="S94" s="181" t="str">
        <f t="shared" ca="1" si="11"/>
        <v>FR</v>
      </c>
      <c r="T94" s="181" t="str">
        <f ca="1">IF(B94="","",IF(ISERROR(MATCH($J94,SorP!$B$1:$B$6226,0)),"",INDIRECT("'SorP'!$A$"&amp;MATCH($S94&amp;$J94,SorP!C:C,0))))</f>
        <v>FR-NOR</v>
      </c>
      <c r="U94" s="201"/>
      <c r="V94" s="226">
        <f ca="1">IF(C94="",NA(),IF(OR(C94="Smelter not listed",C94="Smelter not yet identified"),MATCH($B94&amp;$D94,'Smelter Look-up'!$J:$J,0),MATCH($B94&amp;$C94,'Smelter Look-up'!$J:$J,0)))</f>
        <v>306</v>
      </c>
      <c r="X94" s="227">
        <f t="shared" ca="1" si="12"/>
        <v>0</v>
      </c>
      <c r="AB94" s="228" t="str">
        <f t="shared" ca="1" si="13"/>
        <v>GoldWEEEREFINING</v>
      </c>
    </row>
    <row r="95" spans="1:28" s="227" customFormat="1" ht="37.799999999999997">
      <c r="A95" s="181" t="s">
        <v>746</v>
      </c>
      <c r="B95" s="182" t="str">
        <f ca="1">IF(LEN(A95)=0,"",INDEX('Smelter Look-up'!$A:$A,MATCH($A95,'Smelter Look-up'!$E:$E,0)))</f>
        <v>Tantalum</v>
      </c>
      <c r="C95" s="186" t="str">
        <f ca="1">IF(LEN(A95)=0,"",INDEX('Smelter Look-up'!$C:$C,MATCH($A95,'Smelter Look-up'!$E:$E,0)))</f>
        <v>AMG Brasil</v>
      </c>
      <c r="D95" s="230"/>
      <c r="E95" s="182" t="str">
        <f ca="1">IF(ISERROR($V95),"",OFFSET('Smelter Look-up'!$D$4,$V95-4,0)&amp;"")</f>
        <v>BRAZIL</v>
      </c>
      <c r="F95" s="182" t="str">
        <f ca="1">IF(ISERROR($V95),"",OFFSET('Smelter Look-up'!$E$4,$V95-4,0))</f>
        <v>CID001076</v>
      </c>
      <c r="G95" s="182" t="str">
        <f ca="1">IF(C95=$X$4,IF(ISERROR($V95),"Enter smelter details","RMI"),IF(ISERROR($V95),"",OFFSET('Smelter Look-up'!$F$4,$V95-4,0)))</f>
        <v>RMI</v>
      </c>
      <c r="H95" s="183" t="s">
        <v>15964</v>
      </c>
      <c r="I95" s="184" t="str">
        <f ca="1">IF(ISERROR($V95),"",OFFSET('Smelter Look-up'!$H$4,$V95-4,0))</f>
        <v>São João del Rei</v>
      </c>
      <c r="J95" s="184" t="str">
        <f ca="1">IF(ISERROR($V95),"",OFFSET('Smelter Look-up'!$I$4,$V95-4,0))</f>
        <v>Minas Gerais</v>
      </c>
      <c r="K95" s="224" t="s">
        <v>16347</v>
      </c>
      <c r="L95" s="224" t="s">
        <v>16348</v>
      </c>
      <c r="M95" s="224" t="s">
        <v>16349</v>
      </c>
      <c r="N95" s="224" t="s">
        <v>16097</v>
      </c>
      <c r="O95" s="224" t="s">
        <v>16350</v>
      </c>
      <c r="P95" s="185" t="s">
        <v>485</v>
      </c>
      <c r="Q95" s="225"/>
      <c r="R95" s="182" t="str">
        <f ca="1">IF(ISERROR($V95),"",OFFSET('Smelter Look-up'!$C$4,$V95-4,0)&amp;"")</f>
        <v>AMG Brasil</v>
      </c>
      <c r="S95" s="181" t="str">
        <f t="shared" ca="1" si="11"/>
        <v>BR</v>
      </c>
      <c r="T95" s="181" t="str">
        <f ca="1">IF(B95="","",IF(ISERROR(MATCH($J95,SorP!$B$1:$B$6226,0)),"",INDIRECT("'SorP'!$A$"&amp;MATCH($S95&amp;$J95,SorP!C:C,0))))</f>
        <v>BR-MG</v>
      </c>
      <c r="U95" s="201"/>
      <c r="V95" s="226">
        <f ca="1">IF(C95="",NA(),IF(OR(C95="Smelter not listed",C95="Smelter not yet identified"),MATCH($B95&amp;$D95,'Smelter Look-up'!$J:$J,0),MATCH($B95&amp;$C95,'Smelter Look-up'!$J:$J,0)))</f>
        <v>334</v>
      </c>
      <c r="X95" s="227">
        <f t="shared" ca="1" si="12"/>
        <v>0</v>
      </c>
      <c r="AB95" s="228" t="str">
        <f t="shared" ca="1" si="13"/>
        <v>TantalumAMG Brasil</v>
      </c>
    </row>
    <row r="96" spans="1:28" s="227" customFormat="1" ht="63">
      <c r="A96" s="181" t="s">
        <v>1384</v>
      </c>
      <c r="B96" s="182" t="str">
        <f ca="1">IF(LEN(A96)=0,"",INDEX('Smelter Look-up'!$A:$A,MATCH($A96,'Smelter Look-up'!$E:$E,0)))</f>
        <v>Tantalum</v>
      </c>
      <c r="C96" s="186" t="str">
        <f ca="1">IF(LEN(A96)=0,"",INDEX('Smelter Look-up'!$C:$C,MATCH($A96,'Smelter Look-up'!$E:$E,0)))</f>
        <v>D Block Metals, LLC</v>
      </c>
      <c r="D96" s="230"/>
      <c r="E96" s="182" t="str">
        <f ca="1">IF(ISERROR($V96),"",OFFSET('Smelter Look-up'!$D$4,$V96-4,0)&amp;"")</f>
        <v>UNITED STATES OF AMERICA</v>
      </c>
      <c r="F96" s="182" t="str">
        <f ca="1">IF(ISERROR($V96),"",OFFSET('Smelter Look-up'!$E$4,$V96-4,0))</f>
        <v>CID002504</v>
      </c>
      <c r="G96" s="182" t="str">
        <f ca="1">IF(C96=$X$4,IF(ISERROR($V96),"Enter smelter details","RMI"),IF(ISERROR($V96),"",OFFSET('Smelter Look-up'!$F$4,$V96-4,0)))</f>
        <v>RMI</v>
      </c>
      <c r="H96" s="183" t="s">
        <v>15965</v>
      </c>
      <c r="I96" s="184" t="str">
        <f ca="1">IF(ISERROR($V96),"",OFFSET('Smelter Look-up'!$H$4,$V96-4,0))</f>
        <v>Lincolnton</v>
      </c>
      <c r="J96" s="184" t="str">
        <f ca="1">IF(ISERROR($V96),"",OFFSET('Smelter Look-up'!$I$4,$V96-4,0))</f>
        <v>North Carolina</v>
      </c>
      <c r="K96" s="224" t="s">
        <v>16351</v>
      </c>
      <c r="L96" s="224" t="s">
        <v>16352</v>
      </c>
      <c r="M96" s="224" t="s">
        <v>16091</v>
      </c>
      <c r="N96" s="224" t="s">
        <v>16203</v>
      </c>
      <c r="O96" s="224" t="s">
        <v>16204</v>
      </c>
      <c r="P96" s="185" t="s">
        <v>485</v>
      </c>
      <c r="Q96" s="225"/>
      <c r="R96" s="182" t="str">
        <f ca="1">IF(ISERROR($V96),"",OFFSET('Smelter Look-up'!$C$4,$V96-4,0)&amp;"")</f>
        <v>D Block Metals, LLC</v>
      </c>
      <c r="S96" s="181" t="str">
        <f t="shared" ca="1" si="11"/>
        <v>US</v>
      </c>
      <c r="T96" s="181" t="str">
        <f ca="1">IF(B96="","",IF(ISERROR(MATCH($J96,SorP!$B$1:$B$6226,0)),"",INDIRECT("'SorP'!$A$"&amp;MATCH($S96&amp;$J96,SorP!C:C,0))))</f>
        <v>US-NC</v>
      </c>
      <c r="U96" s="201"/>
      <c r="V96" s="226">
        <f ca="1">IF(C96="",NA(),IF(OR(C96="Smelter not listed",C96="Smelter not yet identified"),MATCH($B96&amp;$D96,'Smelter Look-up'!$J:$J,0),MATCH($B96&amp;$C96,'Smelter Look-up'!$J:$J,0)))</f>
        <v>336</v>
      </c>
      <c r="X96" s="227">
        <f t="shared" ca="1" si="12"/>
        <v>0</v>
      </c>
      <c r="AB96" s="228" t="str">
        <f t="shared" ca="1" si="13"/>
        <v>TantalumD Block Metals, LLC</v>
      </c>
    </row>
    <row r="97" spans="1:28" s="227" customFormat="1" ht="63">
      <c r="A97" s="181" t="s">
        <v>741</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t="s">
        <v>15966</v>
      </c>
      <c r="I97" s="184" t="str">
        <f ca="1">IF(ISERROR($V97),"",OFFSET('Smelter Look-up'!$H$4,$V97-4,0))</f>
        <v>Jiangmen</v>
      </c>
      <c r="J97" s="184" t="str">
        <f ca="1">IF(ISERROR($V97),"",OFFSET('Smelter Look-up'!$I$4,$V97-4,0))</f>
        <v>Guangdong Sheng</v>
      </c>
      <c r="K97" s="224" t="s">
        <v>16353</v>
      </c>
      <c r="L97" s="224" t="s">
        <v>16354</v>
      </c>
      <c r="M97" s="224" t="s">
        <v>16355</v>
      </c>
      <c r="N97" s="224" t="s">
        <v>16203</v>
      </c>
      <c r="O97" s="224" t="s">
        <v>16356</v>
      </c>
      <c r="P97" s="185" t="s">
        <v>485</v>
      </c>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 ca="1">IF(C97="",NA(),IF(OR(C97="Smelter not listed",C97="Smelter not yet identified"),MATCH($B97&amp;$D97,'Smelter Look-up'!$J:$J,0),MATCH($B97&amp;$C97,'Smelter Look-up'!$J:$J,0)))</f>
        <v>338</v>
      </c>
      <c r="X97" s="227">
        <f t="shared" ca="1" si="12"/>
        <v>0</v>
      </c>
      <c r="AB97" s="228" t="str">
        <f t="shared" ca="1" si="13"/>
        <v>TantalumF&amp;X Electro-Materials Ltd.</v>
      </c>
    </row>
    <row r="98" spans="1:28" s="227" customFormat="1" ht="75.599999999999994">
      <c r="A98" s="181" t="s">
        <v>1385</v>
      </c>
      <c r="B98" s="182" t="str">
        <f ca="1">IF(LEN(A98)=0,"",INDEX('Smelter Look-up'!$A:$A,MATCH($A98,'Smelter Look-up'!$E:$E,0)))</f>
        <v>Tantalum</v>
      </c>
      <c r="C98" s="186" t="str">
        <f ca="1">IF(LEN(A98)=0,"",INDEX('Smelter Look-up'!$C:$C,MATCH($A98,'Smelter Look-up'!$E:$E,0)))</f>
        <v>FIR Metals &amp; Resource Ltd.</v>
      </c>
      <c r="D98" s="230"/>
      <c r="E98" s="182" t="str">
        <f ca="1">IF(ISERROR($V98),"",OFFSET('Smelter Look-up'!$D$4,$V98-4,0)&amp;"")</f>
        <v>CHINA</v>
      </c>
      <c r="F98" s="182" t="str">
        <f ca="1">IF(ISERROR($V98),"",OFFSET('Smelter Look-up'!$E$4,$V98-4,0))</f>
        <v>CID002505</v>
      </c>
      <c r="G98" s="182" t="str">
        <f ca="1">IF(C98=$X$4,IF(ISERROR($V98),"Enter smelter details","RMI"),IF(ISERROR($V98),"",OFFSET('Smelter Look-up'!$F$4,$V98-4,0)))</f>
        <v>RMI</v>
      </c>
      <c r="H98" s="183" t="s">
        <v>15967</v>
      </c>
      <c r="I98" s="184" t="str">
        <f ca="1">IF(ISERROR($V98),"",OFFSET('Smelter Look-up'!$H$4,$V98-4,0))</f>
        <v>Zhuzhou</v>
      </c>
      <c r="J98" s="184" t="str">
        <f ca="1">IF(ISERROR($V98),"",OFFSET('Smelter Look-up'!$I$4,$V98-4,0))</f>
        <v>Hunan Sheng</v>
      </c>
      <c r="K98" s="224" t="s">
        <v>16357</v>
      </c>
      <c r="L98" s="224" t="s">
        <v>16358</v>
      </c>
      <c r="M98" s="224" t="s">
        <v>16359</v>
      </c>
      <c r="N98" s="224" t="s">
        <v>16219</v>
      </c>
      <c r="O98" s="224" t="s">
        <v>16360</v>
      </c>
      <c r="P98" s="185" t="s">
        <v>485</v>
      </c>
      <c r="Q98" s="225"/>
      <c r="R98" s="182" t="str">
        <f ca="1">IF(ISERROR($V98),"",OFFSET('Smelter Look-up'!$C$4,$V98-4,0)&amp;"")</f>
        <v>FIR Metals &amp; Resource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339</v>
      </c>
      <c r="X98" s="227">
        <f t="shared" ca="1" si="12"/>
        <v>0</v>
      </c>
      <c r="AB98" s="228" t="str">
        <f t="shared" ca="1" si="13"/>
        <v>TantalumFIR Metals &amp; Resource Ltd.</v>
      </c>
    </row>
    <row r="99" spans="1:28" s="227" customFormat="1" ht="63">
      <c r="A99" s="181" t="s">
        <v>1400</v>
      </c>
      <c r="B99" s="182" t="str">
        <f ca="1">IF(LEN(A99)=0,"",INDEX('Smelter Look-up'!$A:$A,MATCH($A99,'Smelter Look-up'!$E:$E,0)))</f>
        <v>Tantalum</v>
      </c>
      <c r="C99" s="186" t="str">
        <f ca="1">IF(LEN(A99)=0,"",INDEX('Smelter Look-up'!$C:$C,MATCH($A99,'Smelter Look-up'!$E:$E,0)))</f>
        <v>Global Advanced Metals Aizu</v>
      </c>
      <c r="D99" s="230"/>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t="s">
        <v>15968</v>
      </c>
      <c r="I99" s="184" t="str">
        <f ca="1">IF(ISERROR($V99),"",OFFSET('Smelter Look-up'!$H$4,$V99-4,0))</f>
        <v>Aizuwakamatsu</v>
      </c>
      <c r="J99" s="184" t="str">
        <f ca="1">IF(ISERROR($V99),"",OFFSET('Smelter Look-up'!$I$4,$V99-4,0))</f>
        <v>Fukushima</v>
      </c>
      <c r="K99" s="224" t="s">
        <v>16361</v>
      </c>
      <c r="L99" s="224" t="s">
        <v>16362</v>
      </c>
      <c r="M99" s="224" t="s">
        <v>16091</v>
      </c>
      <c r="N99" s="224" t="s">
        <v>16203</v>
      </c>
      <c r="O99" s="224" t="s">
        <v>16363</v>
      </c>
      <c r="P99" s="185" t="s">
        <v>485</v>
      </c>
      <c r="Q99" s="225"/>
      <c r="R99" s="182" t="str">
        <f ca="1">IF(ISERROR($V99),"",OFFSET('Smelter Look-up'!$C$4,$V99-4,0)&amp;"")</f>
        <v>Global Advanced Metals Aizu</v>
      </c>
      <c r="S99" s="181" t="str">
        <f t="shared" ca="1" si="11"/>
        <v>JP</v>
      </c>
      <c r="T99" s="181" t="str">
        <f ca="1">IF(B99="","",IF(ISERROR(MATCH($J99,SorP!$B$1:$B$6226,0)),"",INDIRECT("'SorP'!$A$"&amp;MATCH($S99&amp;$J99,SorP!C:C,0))))</f>
        <v>JP-07</v>
      </c>
      <c r="U99" s="201"/>
      <c r="V99" s="226">
        <f ca="1">IF(C99="",NA(),IF(OR(C99="Smelter not listed",C99="Smelter not yet identified"),MATCH($B99&amp;$D99,'Smelter Look-up'!$J:$J,0),MATCH($B99&amp;$C99,'Smelter Look-up'!$J:$J,0)))</f>
        <v>340</v>
      </c>
      <c r="X99" s="227">
        <f t="shared" ca="1" si="12"/>
        <v>0</v>
      </c>
      <c r="AB99" s="228" t="str">
        <f t="shared" ca="1" si="13"/>
        <v>TantalumGlobal Advanced Metals Aizu</v>
      </c>
    </row>
    <row r="100" spans="1:28" s="227" customFormat="1" ht="75.599999999999994">
      <c r="A100" s="181" t="s">
        <v>1402</v>
      </c>
      <c r="B100" s="182" t="str">
        <f ca="1">IF(LEN(A100)=0,"",INDEX('Smelter Look-up'!$A:$A,MATCH($A100,'Smelter Look-up'!$E:$E,0)))</f>
        <v>Tantalum</v>
      </c>
      <c r="C100" s="186" t="str">
        <f ca="1">IF(LEN(A100)=0,"",INDEX('Smelter Look-up'!$C:$C,MATCH($A100,'Smelter Look-up'!$E:$E,0)))</f>
        <v>Global Advanced Metals Boyertown</v>
      </c>
      <c r="D100" s="230"/>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t="s">
        <v>15969</v>
      </c>
      <c r="I100" s="184" t="str">
        <f ca="1">IF(ISERROR($V100),"",OFFSET('Smelter Look-up'!$H$4,$V100-4,0))</f>
        <v>Boyertown</v>
      </c>
      <c r="J100" s="184" t="str">
        <f ca="1">IF(ISERROR($V100),"",OFFSET('Smelter Look-up'!$I$4,$V100-4,0))</f>
        <v>Pennsylvania</v>
      </c>
      <c r="K100" s="224" t="s">
        <v>16361</v>
      </c>
      <c r="L100" s="224" t="s">
        <v>16362</v>
      </c>
      <c r="M100" s="224" t="s">
        <v>16091</v>
      </c>
      <c r="N100" s="224" t="s">
        <v>16364</v>
      </c>
      <c r="O100" s="224" t="s">
        <v>16365</v>
      </c>
      <c r="P100" s="185" t="s">
        <v>485</v>
      </c>
      <c r="Q100" s="225"/>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341</v>
      </c>
      <c r="X100" s="227">
        <f t="shared" ca="1" si="12"/>
        <v>0</v>
      </c>
      <c r="AB100" s="228" t="str">
        <f t="shared" ca="1" si="13"/>
        <v>TantalumGlobal Advanced Metals Boyertown</v>
      </c>
    </row>
    <row r="101" spans="1:28" s="227" customFormat="1" ht="100.8">
      <c r="A101" s="181" t="s">
        <v>392</v>
      </c>
      <c r="B101" s="182" t="str">
        <f ca="1">IF(LEN(A101)=0,"",INDEX('Smelter Look-up'!$A:$A,MATCH($A101,'Smelter Look-up'!$E:$E,0)))</f>
        <v>Tantalum</v>
      </c>
      <c r="C101" s="186" t="str">
        <f ca="1">IF(LEN(A101)=0,"",INDEX('Smelter Look-up'!$C:$C,MATCH($A101,'Smelter Look-up'!$E:$E,0)))</f>
        <v>Hengyang King Xing Lifeng New Materials Co., Ltd.</v>
      </c>
      <c r="D101" s="230"/>
      <c r="E101" s="182" t="str">
        <f ca="1">IF(ISERROR($V101),"",OFFSET('Smelter Look-up'!$D$4,$V101-4,0)&amp;"")</f>
        <v>CHINA</v>
      </c>
      <c r="F101" s="182" t="str">
        <f ca="1">IF(ISERROR($V101),"",OFFSET('Smelter Look-up'!$E$4,$V101-4,0))</f>
        <v>CID002492</v>
      </c>
      <c r="G101" s="182" t="str">
        <f ca="1">IF(C101=$X$4,IF(ISERROR($V101),"Enter smelter details","RMI"),IF(ISERROR($V101),"",OFFSET('Smelter Look-up'!$F$4,$V101-4,0)))</f>
        <v>RMI</v>
      </c>
      <c r="H101" s="183" t="s">
        <v>15970</v>
      </c>
      <c r="I101" s="184" t="str">
        <f ca="1">IF(ISERROR($V101),"",OFFSET('Smelter Look-up'!$H$4,$V101-4,0))</f>
        <v>Hengyang</v>
      </c>
      <c r="J101" s="184" t="str">
        <f ca="1">IF(ISERROR($V101),"",OFFSET('Smelter Look-up'!$I$4,$V101-4,0))</f>
        <v>Hunan Sheng</v>
      </c>
      <c r="K101" s="224" t="s">
        <v>16366</v>
      </c>
      <c r="L101" s="224" t="s">
        <v>16367</v>
      </c>
      <c r="M101" s="224" t="s">
        <v>16368</v>
      </c>
      <c r="N101" s="224" t="s">
        <v>16097</v>
      </c>
      <c r="O101" s="224" t="s">
        <v>16265</v>
      </c>
      <c r="P101" s="185" t="s">
        <v>485</v>
      </c>
      <c r="Q101" s="225"/>
      <c r="R101" s="182" t="str">
        <f ca="1">IF(ISERROR($V101),"",OFFSET('Smelter Look-up'!$C$4,$V101-4,0)&amp;"")</f>
        <v>Hengyang King Xing Lifeng New Materials Co., Ltd.</v>
      </c>
      <c r="S101" s="181" t="str">
        <f t="shared" ca="1" si="11"/>
        <v>CN</v>
      </c>
      <c r="T101" s="181" t="str">
        <f ca="1">IF(B101="","",IF(ISERROR(MATCH($J101,SorP!$B$1:$B$6226,0)),"",INDIRECT("'SorP'!$A$"&amp;MATCH($S101&amp;$J101,SorP!C:C,0))))</f>
        <v>CN-HN</v>
      </c>
      <c r="U101" s="201"/>
      <c r="V101" s="226">
        <f ca="1">IF(C101="",NA(),IF(OR(C101="Smelter not listed",C101="Smelter not yet identified"),MATCH($B101&amp;$D101,'Smelter Look-up'!$J:$J,0),MATCH($B101&amp;$C101,'Smelter Look-up'!$J:$J,0)))</f>
        <v>349</v>
      </c>
      <c r="X101" s="227">
        <f t="shared" ca="1" si="12"/>
        <v>0</v>
      </c>
      <c r="AB101" s="228" t="str">
        <f t="shared" ca="1" si="13"/>
        <v>TantalumHengyang King Xing Lifeng New Materials Co., Ltd.</v>
      </c>
    </row>
    <row r="102" spans="1:28" s="227" customFormat="1" ht="88.2">
      <c r="A102" s="181" t="s">
        <v>1386</v>
      </c>
      <c r="B102" s="182" t="str">
        <f ca="1">IF(LEN(A102)=0,"",INDEX('Smelter Look-up'!$A:$A,MATCH($A102,'Smelter Look-up'!$E:$E,0)))</f>
        <v>Tantalum</v>
      </c>
      <c r="C102" s="186" t="str">
        <f ca="1">IF(LEN(A102)=0,"",INDEX('Smelter Look-up'!$C:$C,MATCH($A102,'Smelter Look-up'!$E:$E,0)))</f>
        <v>Jiangxi Dinghai Tantalum &amp; Niobium Co., Ltd.</v>
      </c>
      <c r="D102" s="230"/>
      <c r="E102" s="182" t="str">
        <f ca="1">IF(ISERROR($V102),"",OFFSET('Smelter Look-up'!$D$4,$V102-4,0)&amp;"")</f>
        <v>CHINA</v>
      </c>
      <c r="F102" s="182" t="str">
        <f ca="1">IF(ISERROR($V102),"",OFFSET('Smelter Look-up'!$E$4,$V102-4,0))</f>
        <v>CID002512</v>
      </c>
      <c r="G102" s="182" t="str">
        <f ca="1">IF(C102=$X$4,IF(ISERROR($V102),"Enter smelter details","RMI"),IF(ISERROR($V102),"",OFFSET('Smelter Look-up'!$F$4,$V102-4,0)))</f>
        <v>RMI</v>
      </c>
      <c r="H102" s="183" t="s">
        <v>15971</v>
      </c>
      <c r="I102" s="184" t="str">
        <f ca="1">IF(ISERROR($V102),"",OFFSET('Smelter Look-up'!$H$4,$V102-4,0))</f>
        <v>Fengxin</v>
      </c>
      <c r="J102" s="184" t="str">
        <f ca="1">IF(ISERROR($V102),"",OFFSET('Smelter Look-up'!$I$4,$V102-4,0))</f>
        <v>Jiangxi Sheng</v>
      </c>
      <c r="K102" s="224" t="s">
        <v>16369</v>
      </c>
      <c r="L102" s="224" t="s">
        <v>16370</v>
      </c>
      <c r="M102" s="224" t="s">
        <v>16371</v>
      </c>
      <c r="N102" s="224" t="s">
        <v>16097</v>
      </c>
      <c r="O102" s="224" t="s">
        <v>16265</v>
      </c>
      <c r="P102" s="185" t="s">
        <v>485</v>
      </c>
      <c r="Q102" s="225"/>
      <c r="R102" s="182" t="str">
        <f ca="1">IF(ISERROR($V102),"",OFFSET('Smelter Look-up'!$C$4,$V102-4,0)&amp;"")</f>
        <v>Jiangxi Dinghai Tantalum &amp; Niobium Co., Ltd.</v>
      </c>
      <c r="S102" s="181" t="str">
        <f t="shared" ref="S102:S132" ca="1" si="14">IF(B102="","",IF(ISERROR(MATCH($E102,CL,0)),"Unknown",INDIRECT("'C'!$A$"&amp;MATCH($E102,CL,0)+1)))</f>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350</v>
      </c>
      <c r="X102" s="227">
        <f t="shared" ref="X102:X132" ca="1" si="15">IF(AND(C102="Smelter not listed",OR(LEN(D102)=0,LEN(E102)=0)),1,0)</f>
        <v>0</v>
      </c>
      <c r="AB102" s="228" t="str">
        <f t="shared" ref="AB102:AB132" ca="1" si="16">B102&amp;C102</f>
        <v>TantalumJiangxi Dinghai Tantalum &amp; Niobium Co., Ltd.</v>
      </c>
    </row>
    <row r="103" spans="1:28" s="227" customFormat="1" ht="75.599999999999994">
      <c r="A103" s="181" t="s">
        <v>2253</v>
      </c>
      <c r="B103" s="182" t="str">
        <f ca="1">IF(LEN(A103)=0,"",INDEX('Smelter Look-up'!$A:$A,MATCH($A103,'Smelter Look-up'!$E:$E,0)))</f>
        <v>Tantalum</v>
      </c>
      <c r="C103" s="186" t="str">
        <f ca="1">IF(LEN(A103)=0,"",INDEX('Smelter Look-up'!$C:$C,MATCH($A103,'Smelter Look-up'!$E:$E,0)))</f>
        <v>Jiangxi Tuohong New Raw Material</v>
      </c>
      <c r="D103" s="230"/>
      <c r="E103" s="182" t="str">
        <f ca="1">IF(ISERROR($V103),"",OFFSET('Smelter Look-up'!$D$4,$V103-4,0)&amp;"")</f>
        <v>CHINA</v>
      </c>
      <c r="F103" s="182" t="str">
        <f ca="1">IF(ISERROR($V103),"",OFFSET('Smelter Look-up'!$E$4,$V103-4,0))</f>
        <v>CID002842</v>
      </c>
      <c r="G103" s="182" t="str">
        <f ca="1">IF(C103=$X$4,IF(ISERROR($V103),"Enter smelter details","RMI"),IF(ISERROR($V103),"",OFFSET('Smelter Look-up'!$F$4,$V103-4,0)))</f>
        <v>RMI</v>
      </c>
      <c r="H103" s="183" t="s">
        <v>15972</v>
      </c>
      <c r="I103" s="184" t="str">
        <f ca="1">IF(ISERROR($V103),"",OFFSET('Smelter Look-up'!$H$4,$V103-4,0))</f>
        <v>Yichun</v>
      </c>
      <c r="J103" s="184" t="str">
        <f ca="1">IF(ISERROR($V103),"",OFFSET('Smelter Look-up'!$I$4,$V103-4,0))</f>
        <v>Jiangxi Sheng</v>
      </c>
      <c r="K103" s="224" t="s">
        <v>16372</v>
      </c>
      <c r="L103" s="224" t="s">
        <v>16373</v>
      </c>
      <c r="M103" s="224" t="s">
        <v>16374</v>
      </c>
      <c r="N103" s="224" t="s">
        <v>16097</v>
      </c>
      <c r="O103" s="224" t="s">
        <v>16265</v>
      </c>
      <c r="P103" s="185" t="s">
        <v>485</v>
      </c>
      <c r="Q103" s="225"/>
      <c r="R103" s="182" t="str">
        <f ca="1">IF(ISERROR($V103),"",OFFSET('Smelter Look-up'!$C$4,$V103-4,0)&amp;"")</f>
        <v>Jiangxi Tuohong New Raw Material</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351</v>
      </c>
      <c r="X103" s="227">
        <f t="shared" ca="1" si="15"/>
        <v>0</v>
      </c>
      <c r="AB103" s="228" t="str">
        <f t="shared" ca="1" si="16"/>
        <v>TantalumJiangxi Tuohong New Raw Material</v>
      </c>
    </row>
    <row r="104" spans="1:28" s="227" customFormat="1" ht="88.2">
      <c r="A104" s="181" t="s">
        <v>744</v>
      </c>
      <c r="B104" s="182" t="str">
        <f ca="1">IF(LEN(A104)=0,"",INDEX('Smelter Look-up'!$A:$A,MATCH($A104,'Smelter Look-up'!$E:$E,0)))</f>
        <v>Tantalum</v>
      </c>
      <c r="C104" s="186" t="str">
        <f ca="1">IF(LEN(A104)=0,"",INDEX('Smelter Look-up'!$C:$C,MATCH($A104,'Smelter Look-up'!$E:$E,0)))</f>
        <v>JiuJiang JinXin Nonferrous Metals Co., Ltd.</v>
      </c>
      <c r="D104" s="230"/>
      <c r="E104" s="182" t="str">
        <f ca="1">IF(ISERROR($V104),"",OFFSET('Smelter Look-up'!$D$4,$V104-4,0)&amp;"")</f>
        <v>CHINA</v>
      </c>
      <c r="F104" s="182" t="str">
        <f ca="1">IF(ISERROR($V104),"",OFFSET('Smelter Look-up'!$E$4,$V104-4,0))</f>
        <v>CID000914</v>
      </c>
      <c r="G104" s="182" t="str">
        <f ca="1">IF(C104=$X$4,IF(ISERROR($V104),"Enter smelter details","RMI"),IF(ISERROR($V104),"",OFFSET('Smelter Look-up'!$F$4,$V104-4,0)))</f>
        <v>RMI</v>
      </c>
      <c r="H104" s="183" t="s">
        <v>15973</v>
      </c>
      <c r="I104" s="184" t="str">
        <f ca="1">IF(ISERROR($V104),"",OFFSET('Smelter Look-up'!$H$4,$V104-4,0))</f>
        <v>Jiujiang</v>
      </c>
      <c r="J104" s="184" t="str">
        <f ca="1">IF(ISERROR($V104),"",OFFSET('Smelter Look-up'!$I$4,$V104-4,0))</f>
        <v>Jiangxi Sheng</v>
      </c>
      <c r="K104" s="224" t="s">
        <v>16375</v>
      </c>
      <c r="L104" s="224" t="s">
        <v>16376</v>
      </c>
      <c r="M104" s="224" t="s">
        <v>16377</v>
      </c>
      <c r="N104" s="224" t="s">
        <v>16097</v>
      </c>
      <c r="O104" s="224" t="s">
        <v>16378</v>
      </c>
      <c r="P104" s="185" t="s">
        <v>485</v>
      </c>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352</v>
      </c>
      <c r="X104" s="227">
        <f t="shared" ca="1" si="15"/>
        <v>0</v>
      </c>
      <c r="AB104" s="228" t="str">
        <f t="shared" ca="1" si="16"/>
        <v>TantalumJiuJiang JinXin Nonferrous Metals Co., Ltd.</v>
      </c>
    </row>
    <row r="105" spans="1:28" s="227" customFormat="1" ht="50.4">
      <c r="A105" s="181" t="s">
        <v>745</v>
      </c>
      <c r="B105" s="182" t="str">
        <f ca="1">IF(LEN(A105)=0,"",INDEX('Smelter Look-up'!$A:$A,MATCH($A105,'Smelter Look-up'!$E:$E,0)))</f>
        <v>Tantalum</v>
      </c>
      <c r="C105" s="186" t="str">
        <f ca="1">IF(LEN(A105)=0,"",INDEX('Smelter Look-up'!$C:$C,MATCH($A105,'Smelter Look-up'!$E:$E,0)))</f>
        <v>Jiujiang Tanbre Co., Ltd.</v>
      </c>
      <c r="D105" s="230"/>
      <c r="E105" s="182" t="str">
        <f ca="1">IF(ISERROR($V105),"",OFFSET('Smelter Look-up'!$D$4,$V105-4,0)&amp;"")</f>
        <v>CHINA</v>
      </c>
      <c r="F105" s="182" t="str">
        <f ca="1">IF(ISERROR($V105),"",OFFSET('Smelter Look-up'!$E$4,$V105-4,0))</f>
        <v>CID000917</v>
      </c>
      <c r="G105" s="182" t="str">
        <f ca="1">IF(C105=$X$4,IF(ISERROR($V105),"Enter smelter details","RMI"),IF(ISERROR($V105),"",OFFSET('Smelter Look-up'!$F$4,$V105-4,0)))</f>
        <v>RMI</v>
      </c>
      <c r="H105" s="183" t="s">
        <v>15974</v>
      </c>
      <c r="I105" s="184" t="str">
        <f ca="1">IF(ISERROR($V105),"",OFFSET('Smelter Look-up'!$H$4,$V105-4,0))</f>
        <v>Jiujiang</v>
      </c>
      <c r="J105" s="184" t="str">
        <f ca="1">IF(ISERROR($V105),"",OFFSET('Smelter Look-up'!$I$4,$V105-4,0))</f>
        <v>Jiangxi Sheng</v>
      </c>
      <c r="K105" s="224" t="s">
        <v>16379</v>
      </c>
      <c r="L105" s="224" t="s">
        <v>16380</v>
      </c>
      <c r="M105" s="224" t="s">
        <v>16091</v>
      </c>
      <c r="N105" s="224" t="s">
        <v>16097</v>
      </c>
      <c r="O105" s="224" t="s">
        <v>16381</v>
      </c>
      <c r="P105" s="185" t="s">
        <v>485</v>
      </c>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354</v>
      </c>
      <c r="X105" s="227">
        <f t="shared" ca="1" si="15"/>
        <v>0</v>
      </c>
      <c r="AB105" s="228" t="str">
        <f t="shared" ca="1" si="16"/>
        <v>TantalumJiujiang Tanbre Co., Ltd.</v>
      </c>
    </row>
    <row r="106" spans="1:28" s="227" customFormat="1" ht="100.8">
      <c r="A106" s="181" t="s">
        <v>1387</v>
      </c>
      <c r="B106" s="182" t="str">
        <f ca="1">IF(LEN(A106)=0,"",INDEX('Smelter Look-up'!$A:$A,MATCH($A106,'Smelter Look-up'!$E:$E,0)))</f>
        <v>Tantalum</v>
      </c>
      <c r="C106" s="186" t="str">
        <f ca="1">IF(LEN(A106)=0,"",INDEX('Smelter Look-up'!$C:$C,MATCH($A106,'Smelter Look-up'!$E:$E,0)))</f>
        <v>Jiujiang Zhongao Tantalum &amp; Niobium Co., Ltd.</v>
      </c>
      <c r="D106" s="230"/>
      <c r="E106" s="182" t="str">
        <f ca="1">IF(ISERROR($V106),"",OFFSET('Smelter Look-up'!$D$4,$V106-4,0)&amp;"")</f>
        <v>CHINA</v>
      </c>
      <c r="F106" s="182" t="str">
        <f ca="1">IF(ISERROR($V106),"",OFFSET('Smelter Look-up'!$E$4,$V106-4,0))</f>
        <v>CID002506</v>
      </c>
      <c r="G106" s="182" t="str">
        <f ca="1">IF(C106=$X$4,IF(ISERROR($V106),"Enter smelter details","RMI"),IF(ISERROR($V106),"",OFFSET('Smelter Look-up'!$F$4,$V106-4,0)))</f>
        <v>RMI</v>
      </c>
      <c r="H106" s="183" t="s">
        <v>15975</v>
      </c>
      <c r="I106" s="184" t="str">
        <f ca="1">IF(ISERROR($V106),"",OFFSET('Smelter Look-up'!$H$4,$V106-4,0))</f>
        <v>Jiujiang</v>
      </c>
      <c r="J106" s="184" t="str">
        <f ca="1">IF(ISERROR($V106),"",OFFSET('Smelter Look-up'!$I$4,$V106-4,0))</f>
        <v>Jiangxi Sheng</v>
      </c>
      <c r="K106" s="224" t="s">
        <v>16382</v>
      </c>
      <c r="L106" s="224" t="s">
        <v>16383</v>
      </c>
      <c r="M106" s="224" t="s">
        <v>16091</v>
      </c>
      <c r="N106" s="224" t="s">
        <v>16097</v>
      </c>
      <c r="O106" s="224" t="s">
        <v>16384</v>
      </c>
      <c r="P106" s="185" t="s">
        <v>485</v>
      </c>
      <c r="Q106" s="225"/>
      <c r="R106" s="182" t="str">
        <f ca="1">IF(ISERROR($V106),"",OFFSET('Smelter Look-up'!$C$4,$V106-4,0)&amp;"")</f>
        <v>Jiujiang Zhongao Tantalum &amp; Niobium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355</v>
      </c>
      <c r="X106" s="227">
        <f t="shared" ca="1" si="15"/>
        <v>0</v>
      </c>
      <c r="AB106" s="228" t="str">
        <f t="shared" ca="1" si="16"/>
        <v>TantalumJiujiang Zhongao Tantalum &amp; Niobium Co., Ltd.</v>
      </c>
    </row>
    <row r="107" spans="1:28" s="227" customFormat="1" ht="50.4">
      <c r="A107" s="181" t="s">
        <v>1412</v>
      </c>
      <c r="B107" s="182" t="str">
        <f ca="1">IF(LEN(A107)=0,"",INDEX('Smelter Look-up'!$A:$A,MATCH($A107,'Smelter Look-up'!$E:$E,0)))</f>
        <v>Tantalum</v>
      </c>
      <c r="C107" s="186" t="str">
        <f ca="1">IF(LEN(A107)=0,"",INDEX('Smelter Look-up'!$C:$C,MATCH($A107,'Smelter Look-up'!$E:$E,0)))</f>
        <v>KEMET de Mexico</v>
      </c>
      <c r="D107" s="230"/>
      <c r="E107" s="182" t="str">
        <f ca="1">IF(ISERROR($V107),"",OFFSET('Smelter Look-up'!$D$4,$V107-4,0)&amp;"")</f>
        <v>MEXICO</v>
      </c>
      <c r="F107" s="182" t="str">
        <f ca="1">IF(ISERROR($V107),"",OFFSET('Smelter Look-up'!$E$4,$V107-4,0))</f>
        <v>CID002539</v>
      </c>
      <c r="G107" s="182" t="str">
        <f ca="1">IF(C107=$X$4,IF(ISERROR($V107),"Enter smelter details","RMI"),IF(ISERROR($V107),"",OFFSET('Smelter Look-up'!$F$4,$V107-4,0)))</f>
        <v>RMI</v>
      </c>
      <c r="H107" s="183" t="s">
        <v>15976</v>
      </c>
      <c r="I107" s="184" t="str">
        <f ca="1">IF(ISERROR($V107),"",OFFSET('Smelter Look-up'!$H$4,$V107-4,0))</f>
        <v>Matamoros</v>
      </c>
      <c r="J107" s="184" t="str">
        <f ca="1">IF(ISERROR($V107),"",OFFSET('Smelter Look-up'!$I$4,$V107-4,0))</f>
        <v>Tamaulipas</v>
      </c>
      <c r="K107" s="224" t="s">
        <v>16385</v>
      </c>
      <c r="L107" s="224" t="s">
        <v>16386</v>
      </c>
      <c r="M107" s="224" t="s">
        <v>16091</v>
      </c>
      <c r="N107" s="224" t="s">
        <v>16097</v>
      </c>
      <c r="O107" s="224" t="s">
        <v>16204</v>
      </c>
      <c r="P107" s="185" t="s">
        <v>485</v>
      </c>
      <c r="Q107" s="225"/>
      <c r="R107" s="182" t="str">
        <f ca="1">IF(ISERROR($V107),"",OFFSET('Smelter Look-up'!$C$4,$V107-4,0)&amp;"")</f>
        <v>KEMET de Mexico</v>
      </c>
      <c r="S107" s="181" t="str">
        <f t="shared" ca="1" si="14"/>
        <v>MX</v>
      </c>
      <c r="T107" s="181" t="str">
        <f ca="1">IF(B107="","",IF(ISERROR(MATCH($J107,SorP!$B$1:$B$6226,0)),"",INDIRECT("'SorP'!$A$"&amp;MATCH($S107&amp;$J107,SorP!C:C,0))))</f>
        <v>MX-TAM</v>
      </c>
      <c r="U107" s="201"/>
      <c r="V107" s="226">
        <f ca="1">IF(C107="",NA(),IF(OR(C107="Smelter not listed",C107="Smelter not yet identified"),MATCH($B107&amp;$D107,'Smelter Look-up'!$J:$J,0),MATCH($B107&amp;$C107,'Smelter Look-up'!$J:$J,0)))</f>
        <v>357</v>
      </c>
      <c r="X107" s="227">
        <f t="shared" ca="1" si="15"/>
        <v>0</v>
      </c>
      <c r="AB107" s="228" t="str">
        <f t="shared" ca="1" si="16"/>
        <v>TantalumKEMET de Mexico</v>
      </c>
    </row>
    <row r="108" spans="1:28" s="227" customFormat="1" ht="63">
      <c r="A108" s="181" t="s">
        <v>1407</v>
      </c>
      <c r="B108" s="182" t="str">
        <f ca="1">IF(LEN(A108)=0,"",INDEX('Smelter Look-up'!$A:$A,MATCH($A108,'Smelter Look-up'!$E:$E,0)))</f>
        <v>Tantalum</v>
      </c>
      <c r="C108" s="186" t="str">
        <f ca="1">IF(LEN(A108)=0,"",INDEX('Smelter Look-up'!$C:$C,MATCH($A108,'Smelter Look-up'!$E:$E,0)))</f>
        <v>Materion Newton Inc.</v>
      </c>
      <c r="D108" s="230"/>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t="s">
        <v>15977</v>
      </c>
      <c r="I108" s="184" t="str">
        <f ca="1">IF(ISERROR($V108),"",OFFSET('Smelter Look-up'!$H$4,$V108-4,0))</f>
        <v>Newton</v>
      </c>
      <c r="J108" s="184" t="str">
        <f ca="1">IF(ISERROR($V108),"",OFFSET('Smelter Look-up'!$I$4,$V108-4,0))</f>
        <v>Massachusetts</v>
      </c>
      <c r="K108" s="224" t="s">
        <v>16387</v>
      </c>
      <c r="L108" s="224" t="s">
        <v>16388</v>
      </c>
      <c r="M108" s="224" t="s">
        <v>16389</v>
      </c>
      <c r="N108" s="224" t="s">
        <v>16390</v>
      </c>
      <c r="O108" s="224" t="s">
        <v>16391</v>
      </c>
      <c r="P108" s="185" t="s">
        <v>485</v>
      </c>
      <c r="Q108" s="225"/>
      <c r="R108" s="182" t="str">
        <f ca="1">IF(ISERROR($V108),"",OFFSET('Smelter Look-up'!$C$4,$V108-4,0)&amp;"")</f>
        <v>Materion Newton Inc.</v>
      </c>
      <c r="S108" s="181" t="str">
        <f t="shared" ca="1" si="14"/>
        <v>US</v>
      </c>
      <c r="T108" s="181" t="str">
        <f ca="1">IF(B108="","",IF(ISERROR(MATCH($J108,SorP!$B$1:$B$6226,0)),"",INDIRECT("'SorP'!$A$"&amp;MATCH($S108&amp;$J108,SorP!C:C,0))))</f>
        <v>US-MA</v>
      </c>
      <c r="U108" s="201"/>
      <c r="V108" s="226">
        <f ca="1">IF(C108="",NA(),IF(OR(C108="Smelter not listed",C108="Smelter not yet identified"),MATCH($B108&amp;$D108,'Smelter Look-up'!$J:$J,0),MATCH($B108&amp;$C108,'Smelter Look-up'!$J:$J,0)))</f>
        <v>359</v>
      </c>
      <c r="X108" s="227">
        <f t="shared" ca="1" si="15"/>
        <v>0</v>
      </c>
      <c r="AB108" s="228" t="str">
        <f t="shared" ca="1" si="16"/>
        <v>TantalumMaterion Newton Inc.</v>
      </c>
    </row>
    <row r="109" spans="1:28" s="227" customFormat="1" ht="88.2">
      <c r="A109" s="181" t="s">
        <v>747</v>
      </c>
      <c r="B109" s="182" t="str">
        <f ca="1">IF(LEN(A109)=0,"",INDEX('Smelter Look-up'!$A:$A,MATCH($A109,'Smelter Look-up'!$E:$E,0)))</f>
        <v>Tantalum</v>
      </c>
      <c r="C109" s="186" t="str">
        <f ca="1">IF(LEN(A109)=0,"",INDEX('Smelter Look-up'!$C:$C,MATCH($A109,'Smelter Look-up'!$E:$E,0)))</f>
        <v>Metallurgical Products India Pvt., Ltd.</v>
      </c>
      <c r="D109" s="230"/>
      <c r="E109" s="182" t="str">
        <f ca="1">IF(ISERROR($V109),"",OFFSET('Smelter Look-up'!$D$4,$V109-4,0)&amp;"")</f>
        <v>INDIA</v>
      </c>
      <c r="F109" s="182" t="str">
        <f ca="1">IF(ISERROR($V109),"",OFFSET('Smelter Look-up'!$E$4,$V109-4,0))</f>
        <v>CID001163</v>
      </c>
      <c r="G109" s="182" t="str">
        <f ca="1">IF(C109=$X$4,IF(ISERROR($V109),"Enter smelter details","RMI"),IF(ISERROR($V109),"",OFFSET('Smelter Look-up'!$F$4,$V109-4,0)))</f>
        <v>RMI</v>
      </c>
      <c r="H109" s="183" t="s">
        <v>15978</v>
      </c>
      <c r="I109" s="184" t="str">
        <f ca="1">IF(ISERROR($V109),"",OFFSET('Smelter Look-up'!$H$4,$V109-4,0))</f>
        <v>District Raigad</v>
      </c>
      <c r="J109" s="184" t="str">
        <f ca="1">IF(ISERROR($V109),"",OFFSET('Smelter Look-up'!$I$4,$V109-4,0))</f>
        <v>Mahārāshtra</v>
      </c>
      <c r="K109" s="224" t="s">
        <v>16392</v>
      </c>
      <c r="L109" s="224" t="s">
        <v>16393</v>
      </c>
      <c r="M109" s="224" t="s">
        <v>16343</v>
      </c>
      <c r="N109" s="224" t="s">
        <v>16219</v>
      </c>
      <c r="O109" s="224" t="s">
        <v>16204</v>
      </c>
      <c r="P109" s="185" t="s">
        <v>485</v>
      </c>
      <c r="Q109" s="225"/>
      <c r="R109" s="182" t="str">
        <f ca="1">IF(ISERROR($V109),"",OFFSET('Smelter Look-up'!$C$4,$V109-4,0)&amp;"")</f>
        <v>Metallurgical Products India Pvt., Ltd.</v>
      </c>
      <c r="S109" s="181" t="str">
        <f t="shared" ca="1" si="14"/>
        <v>IN</v>
      </c>
      <c r="T109" s="181" t="str">
        <f ca="1">IF(B109="","",IF(ISERROR(MATCH($J109,SorP!$B$1:$B$6226,0)),"",INDIRECT("'SorP'!$A$"&amp;MATCH($S109&amp;$J109,SorP!C:C,0))))</f>
        <v>IN-MH</v>
      </c>
      <c r="U109" s="201"/>
      <c r="V109" s="226">
        <f ca="1">IF(C109="",NA(),IF(OR(C109="Smelter not listed",C109="Smelter not yet identified"),MATCH($B109&amp;$D109,'Smelter Look-up'!$J:$J,0),MATCH($B109&amp;$C109,'Smelter Look-up'!$J:$J,0)))</f>
        <v>361</v>
      </c>
      <c r="X109" s="227">
        <f t="shared" ca="1" si="15"/>
        <v>0</v>
      </c>
      <c r="AB109" s="228" t="str">
        <f t="shared" ca="1" si="16"/>
        <v>TantalumMetallurgical Products India Pvt., Ltd.</v>
      </c>
    </row>
    <row r="110" spans="1:28" s="227" customFormat="1" ht="63">
      <c r="A110" s="181" t="s">
        <v>748</v>
      </c>
      <c r="B110" s="182" t="str">
        <f ca="1">IF(LEN(A110)=0,"",INDEX('Smelter Look-up'!$A:$A,MATCH($A110,'Smelter Look-up'!$E:$E,0)))</f>
        <v>Tantalum</v>
      </c>
      <c r="C110" s="186" t="str">
        <f ca="1">IF(LEN(A110)=0,"",INDEX('Smelter Look-up'!$C:$C,MATCH($A110,'Smelter Look-up'!$E:$E,0)))</f>
        <v>Mineracao Taboca S.A.</v>
      </c>
      <c r="D110" s="230"/>
      <c r="E110" s="182" t="str">
        <f ca="1">IF(ISERROR($V110),"",OFFSET('Smelter Look-up'!$D$4,$V110-4,0)&amp;"")</f>
        <v>BRAZIL</v>
      </c>
      <c r="F110" s="182" t="str">
        <f ca="1">IF(ISERROR($V110),"",OFFSET('Smelter Look-up'!$E$4,$V110-4,0))</f>
        <v>CID001175</v>
      </c>
      <c r="G110" s="182" t="str">
        <f ca="1">IF(C110=$X$4,IF(ISERROR($V110),"Enter smelter details","RMI"),IF(ISERROR($V110),"",OFFSET('Smelter Look-up'!$F$4,$V110-4,0)))</f>
        <v>RMI</v>
      </c>
      <c r="H110" s="183" t="s">
        <v>15979</v>
      </c>
      <c r="I110" s="184" t="str">
        <f ca="1">IF(ISERROR($V110),"",OFFSET('Smelter Look-up'!$H$4,$V110-4,0))</f>
        <v>Presidente Figueiredo</v>
      </c>
      <c r="J110" s="184" t="str">
        <f ca="1">IF(ISERROR($V110),"",OFFSET('Smelter Look-up'!$I$4,$V110-4,0))</f>
        <v>Amazonas</v>
      </c>
      <c r="K110" s="224" t="s">
        <v>16394</v>
      </c>
      <c r="L110" s="224" t="s">
        <v>16395</v>
      </c>
      <c r="M110" s="224" t="s">
        <v>16091</v>
      </c>
      <c r="N110" s="224" t="s">
        <v>16097</v>
      </c>
      <c r="O110" s="224" t="s">
        <v>16265</v>
      </c>
      <c r="P110" s="185" t="s">
        <v>485</v>
      </c>
      <c r="Q110" s="225"/>
      <c r="R110" s="182" t="str">
        <f ca="1">IF(ISERROR($V110),"",OFFSET('Smelter Look-up'!$C$4,$V110-4,0)&amp;"")</f>
        <v>Mineracao Taboca S.A.</v>
      </c>
      <c r="S110" s="181" t="str">
        <f t="shared" ca="1" si="14"/>
        <v>BR</v>
      </c>
      <c r="T110" s="181" t="str">
        <f ca="1">IF(B110="","",IF(ISERROR(MATCH($J110,SorP!$B$1:$B$6226,0)),"",INDIRECT("'SorP'!$A$"&amp;MATCH($S110&amp;$J110,SorP!C:C,0))))</f>
        <v>BR-AM</v>
      </c>
      <c r="U110" s="201"/>
      <c r="V110" s="226">
        <f ca="1">IF(C110="",NA(),IF(OR(C110="Smelter not listed",C110="Smelter not yet identified"),MATCH($B110&amp;$D110,'Smelter Look-up'!$J:$J,0),MATCH($B110&amp;$C110,'Smelter Look-up'!$J:$J,0)))</f>
        <v>362</v>
      </c>
      <c r="X110" s="227">
        <f t="shared" ca="1" si="15"/>
        <v>0</v>
      </c>
      <c r="AB110" s="228" t="str">
        <f t="shared" ca="1" si="16"/>
        <v>TantalumMineracao Taboca S.A.</v>
      </c>
    </row>
    <row r="111" spans="1:28" s="227" customFormat="1" ht="88.2">
      <c r="A111" s="181" t="s">
        <v>749</v>
      </c>
      <c r="B111" s="182" t="str">
        <f ca="1">IF(LEN(A111)=0,"",INDEX('Smelter Look-up'!$A:$A,MATCH($A111,'Smelter Look-up'!$E:$E,0)))</f>
        <v>Tantalum</v>
      </c>
      <c r="C111" s="186" t="str">
        <f ca="1">IF(LEN(A111)=0,"",INDEX('Smelter Look-up'!$C:$C,MATCH($A111,'Smelter Look-up'!$E:$E,0)))</f>
        <v>Mitsui Mining and Smelting Co., Ltd.</v>
      </c>
      <c r="D111" s="230"/>
      <c r="E111" s="182" t="str">
        <f ca="1">IF(ISERROR($V111),"",OFFSET('Smelter Look-up'!$D$4,$V111-4,0)&amp;"")</f>
        <v>JAPAN</v>
      </c>
      <c r="F111" s="182" t="str">
        <f ca="1">IF(ISERROR($V111),"",OFFSET('Smelter Look-up'!$E$4,$V111-4,0))</f>
        <v>CID001192</v>
      </c>
      <c r="G111" s="182" t="str">
        <f ca="1">IF(C111=$X$4,IF(ISERROR($V111),"Enter smelter details","RMI"),IF(ISERROR($V111),"",OFFSET('Smelter Look-up'!$F$4,$V111-4,0)))</f>
        <v>RMI</v>
      </c>
      <c r="H111" s="183" t="s">
        <v>15980</v>
      </c>
      <c r="I111" s="184" t="str">
        <f ca="1">IF(ISERROR($V111),"",OFFSET('Smelter Look-up'!$H$4,$V111-4,0))</f>
        <v>Omuta</v>
      </c>
      <c r="J111" s="184" t="str">
        <f ca="1">IF(ISERROR($V111),"",OFFSET('Smelter Look-up'!$I$4,$V111-4,0))</f>
        <v>Fukuoka</v>
      </c>
      <c r="K111" s="224" t="s">
        <v>16241</v>
      </c>
      <c r="L111" s="224" t="s">
        <v>16242</v>
      </c>
      <c r="M111" s="224" t="s">
        <v>16091</v>
      </c>
      <c r="N111" s="224" t="s">
        <v>16097</v>
      </c>
      <c r="O111" s="224" t="s">
        <v>16396</v>
      </c>
      <c r="P111" s="185" t="s">
        <v>485</v>
      </c>
      <c r="Q111" s="225"/>
      <c r="R111" s="182" t="str">
        <f ca="1">IF(ISERROR($V111),"",OFFSET('Smelter Look-up'!$C$4,$V111-4,0)&amp;"")</f>
        <v>Mitsui Mining and Smelting Co., Ltd.</v>
      </c>
      <c r="S111" s="181" t="str">
        <f t="shared" ca="1" si="14"/>
        <v>JP</v>
      </c>
      <c r="T111" s="181" t="str">
        <f ca="1">IF(B111="","",IF(ISERROR(MATCH($J111,SorP!$B$1:$B$6226,0)),"",INDIRECT("'SorP'!$A$"&amp;MATCH($S111&amp;$J111,SorP!C:C,0))))</f>
        <v>JP-40</v>
      </c>
      <c r="U111" s="201"/>
      <c r="V111" s="226">
        <f ca="1">IF(C111="",NA(),IF(OR(C111="Smelter not listed",C111="Smelter not yet identified"),MATCH($B111&amp;$D111,'Smelter Look-up'!$J:$J,0),MATCH($B111&amp;$C111,'Smelter Look-up'!$J:$J,0)))</f>
        <v>366</v>
      </c>
      <c r="X111" s="227">
        <f t="shared" ca="1" si="15"/>
        <v>0</v>
      </c>
      <c r="AB111" s="228" t="str">
        <f t="shared" ca="1" si="16"/>
        <v>TantalumMitsui Mining and Smelting Co., Ltd.</v>
      </c>
    </row>
    <row r="112" spans="1:28" s="227" customFormat="1" ht="88.2">
      <c r="A112" s="181" t="s">
        <v>751</v>
      </c>
      <c r="B112" s="182" t="str">
        <f ca="1">IF(LEN(A112)=0,"",INDEX('Smelter Look-up'!$A:$A,MATCH($A112,'Smelter Look-up'!$E:$E,0)))</f>
        <v>Tantalum</v>
      </c>
      <c r="C112" s="186" t="str">
        <f ca="1">IF(LEN(A112)=0,"",INDEX('Smelter Look-up'!$C:$C,MATCH($A112,'Smelter Look-up'!$E:$E,0)))</f>
        <v>Ningxia Orient Tantalum Industry Co., Ltd.</v>
      </c>
      <c r="D112" s="230"/>
      <c r="E112" s="182" t="str">
        <f ca="1">IF(ISERROR($V112),"",OFFSET('Smelter Look-up'!$D$4,$V112-4,0)&amp;"")</f>
        <v>CHINA</v>
      </c>
      <c r="F112" s="182" t="str">
        <f ca="1">IF(ISERROR($V112),"",OFFSET('Smelter Look-up'!$E$4,$V112-4,0))</f>
        <v>CID001277</v>
      </c>
      <c r="G112" s="182" t="str">
        <f ca="1">IF(C112=$X$4,IF(ISERROR($V112),"Enter smelter details","RMI"),IF(ISERROR($V112),"",OFFSET('Smelter Look-up'!$F$4,$V112-4,0)))</f>
        <v>RMI</v>
      </c>
      <c r="H112" s="183" t="s">
        <v>15981</v>
      </c>
      <c r="I112" s="184" t="str">
        <f ca="1">IF(ISERROR($V112),"",OFFSET('Smelter Look-up'!$H$4,$V112-4,0))</f>
        <v>Shizuishan City</v>
      </c>
      <c r="J112" s="184" t="str">
        <f ca="1">IF(ISERROR($V112),"",OFFSET('Smelter Look-up'!$I$4,$V112-4,0))</f>
        <v>Ningxia Huizi Zizhiqu</v>
      </c>
      <c r="K112" s="224" t="s">
        <v>16397</v>
      </c>
      <c r="L112" s="224" t="s">
        <v>16398</v>
      </c>
      <c r="M112" s="224" t="s">
        <v>16399</v>
      </c>
      <c r="N112" s="224" t="s">
        <v>16400</v>
      </c>
      <c r="O112" s="224" t="s">
        <v>16401</v>
      </c>
      <c r="P112" s="185" t="s">
        <v>485</v>
      </c>
      <c r="Q112" s="225"/>
      <c r="R112" s="182" t="str">
        <f ca="1">IF(ISERROR($V112),"",OFFSET('Smelter Look-up'!$C$4,$V112-4,0)&amp;"")</f>
        <v>Ningxia Orient Tantalum Industry Co., Ltd.</v>
      </c>
      <c r="S112" s="181" t="str">
        <f t="shared" ca="1" si="14"/>
        <v>CN</v>
      </c>
      <c r="T112" s="181" t="str">
        <f ca="1">IF(B112="","",IF(ISERROR(MATCH($J112,SorP!$B$1:$B$6226,0)),"",INDIRECT("'SorP'!$A$"&amp;MATCH($S112&amp;$J112,SorP!C:C,0))))</f>
        <v>CN-NX</v>
      </c>
      <c r="U112" s="201"/>
      <c r="V112" s="226">
        <f ca="1">IF(C112="",NA(),IF(OR(C112="Smelter not listed",C112="Smelter not yet identified"),MATCH($B112&amp;$D112,'Smelter Look-up'!$J:$J,0),MATCH($B112&amp;$C112,'Smelter Look-up'!$J:$J,0)))</f>
        <v>369</v>
      </c>
      <c r="X112" s="227">
        <f t="shared" ca="1" si="15"/>
        <v>0</v>
      </c>
      <c r="AB112" s="228" t="str">
        <f t="shared" ca="1" si="16"/>
        <v>TantalumNingxia Orient Tantalum Industry Co., Ltd.</v>
      </c>
    </row>
    <row r="113" spans="1:28" s="227" customFormat="1" ht="50.4">
      <c r="A113" s="181" t="s">
        <v>750</v>
      </c>
      <c r="B113" s="182" t="str">
        <f ca="1">IF(LEN(A113)=0,"",INDEX('Smelter Look-up'!$A:$A,MATCH($A113,'Smelter Look-up'!$E:$E,0)))</f>
        <v>Tantalum</v>
      </c>
      <c r="C113" s="186" t="str">
        <f ca="1">IF(LEN(A113)=0,"",INDEX('Smelter Look-up'!$C:$C,MATCH($A113,'Smelter Look-up'!$E:$E,0)))</f>
        <v>NPM Silmet AS</v>
      </c>
      <c r="D113" s="230"/>
      <c r="E113" s="182" t="str">
        <f ca="1">IF(ISERROR($V113),"",OFFSET('Smelter Look-up'!$D$4,$V113-4,0)&amp;"")</f>
        <v>ESTONIA</v>
      </c>
      <c r="F113" s="182" t="str">
        <f ca="1">IF(ISERROR($V113),"",OFFSET('Smelter Look-up'!$E$4,$V113-4,0))</f>
        <v>CID001200</v>
      </c>
      <c r="G113" s="182" t="str">
        <f ca="1">IF(C113=$X$4,IF(ISERROR($V113),"Enter smelter details","RMI"),IF(ISERROR($V113),"",OFFSET('Smelter Look-up'!$F$4,$V113-4,0)))</f>
        <v>RMI</v>
      </c>
      <c r="H113" s="183" t="s">
        <v>15982</v>
      </c>
      <c r="I113" s="184" t="str">
        <f ca="1">IF(ISERROR($V113),"",OFFSET('Smelter Look-up'!$H$4,$V113-4,0))</f>
        <v>Sillamäe</v>
      </c>
      <c r="J113" s="184" t="str">
        <f ca="1">IF(ISERROR($V113),"",OFFSET('Smelter Look-up'!$I$4,$V113-4,0))</f>
        <v>Ida-Virumaa</v>
      </c>
      <c r="K113" s="224" t="s">
        <v>16402</v>
      </c>
      <c r="L113" s="224" t="s">
        <v>16403</v>
      </c>
      <c r="M113" s="224" t="s">
        <v>16091</v>
      </c>
      <c r="N113" s="224" t="s">
        <v>16097</v>
      </c>
      <c r="O113" s="224" t="s">
        <v>16204</v>
      </c>
      <c r="P113" s="185" t="s">
        <v>485</v>
      </c>
      <c r="Q113" s="225"/>
      <c r="R113" s="182" t="str">
        <f ca="1">IF(ISERROR($V113),"",OFFSET('Smelter Look-up'!$C$4,$V113-4,0)&amp;"")</f>
        <v>NPM Silmet AS</v>
      </c>
      <c r="S113" s="181" t="str">
        <f t="shared" ca="1" si="14"/>
        <v>EE</v>
      </c>
      <c r="T113" s="181" t="str">
        <f ca="1">IF(B113="","",IF(ISERROR(MATCH($J113,SorP!$B$1:$B$6226,0)),"",INDIRECT("'SorP'!$A$"&amp;MATCH($S113&amp;$J113,SorP!C:C,0))))</f>
        <v>EE-45</v>
      </c>
      <c r="U113" s="201"/>
      <c r="V113" s="226">
        <f ca="1">IF(C113="",NA(),IF(OR(C113="Smelter not listed",C113="Smelter not yet identified"),MATCH($B113&amp;$D113,'Smelter Look-up'!$J:$J,0),MATCH($B113&amp;$C113,'Smelter Look-up'!$J:$J,0)))</f>
        <v>370</v>
      </c>
      <c r="X113" s="227">
        <f t="shared" ca="1" si="15"/>
        <v>0</v>
      </c>
      <c r="AB113" s="228" t="str">
        <f t="shared" ca="1" si="16"/>
        <v>TantalumNPM Silmet AS</v>
      </c>
    </row>
    <row r="114" spans="1:28" s="227" customFormat="1" ht="37.799999999999997">
      <c r="A114" s="181" t="s">
        <v>752</v>
      </c>
      <c r="B114" s="182" t="str">
        <f ca="1">IF(LEN(A114)=0,"",INDEX('Smelter Look-up'!$A:$A,MATCH($A114,'Smelter Look-up'!$E:$E,0)))</f>
        <v>Tantalum</v>
      </c>
      <c r="C114" s="186" t="str">
        <f ca="1">IF(LEN(A114)=0,"",INDEX('Smelter Look-up'!$C:$C,MATCH($A114,'Smelter Look-up'!$E:$E,0)))</f>
        <v>QuantumClean</v>
      </c>
      <c r="D114" s="230"/>
      <c r="E114" s="182" t="str">
        <f ca="1">IF(ISERROR($V114),"",OFFSET('Smelter Look-up'!$D$4,$V114-4,0)&amp;"")</f>
        <v>UNITED STATES OF AMERICA</v>
      </c>
      <c r="F114" s="182" t="str">
        <f ca="1">IF(ISERROR($V114),"",OFFSET('Smelter Look-up'!$E$4,$V114-4,0))</f>
        <v>CID001508</v>
      </c>
      <c r="G114" s="182" t="str">
        <f ca="1">IF(C114=$X$4,IF(ISERROR($V114),"Enter smelter details","RMI"),IF(ISERROR($V114),"",OFFSET('Smelter Look-up'!$F$4,$V114-4,0)))</f>
        <v>RMI</v>
      </c>
      <c r="H114" s="183" t="s">
        <v>15983</v>
      </c>
      <c r="I114" s="184" t="str">
        <f ca="1">IF(ISERROR($V114),"",OFFSET('Smelter Look-up'!$H$4,$V114-4,0))</f>
        <v>Carrollton</v>
      </c>
      <c r="J114" s="184" t="str">
        <f ca="1">IF(ISERROR($V114),"",OFFSET('Smelter Look-up'!$I$4,$V114-4,0))</f>
        <v>Texas</v>
      </c>
      <c r="K114" s="224" t="s">
        <v>16404</v>
      </c>
      <c r="L114" s="224" t="s">
        <v>16405</v>
      </c>
      <c r="M114" s="224" t="s">
        <v>16091</v>
      </c>
      <c r="N114" s="224" t="s">
        <v>16092</v>
      </c>
      <c r="O114" s="224" t="s">
        <v>16093</v>
      </c>
      <c r="P114" s="185" t="s">
        <v>484</v>
      </c>
      <c r="Q114" s="225"/>
      <c r="R114" s="182" t="str">
        <f ca="1">IF(ISERROR($V114),"",OFFSET('Smelter Look-up'!$C$4,$V114-4,0)&amp;"")</f>
        <v>QuantumClean</v>
      </c>
      <c r="S114" s="181" t="str">
        <f t="shared" ca="1" si="14"/>
        <v>US</v>
      </c>
      <c r="T114" s="181" t="str">
        <f ca="1">IF(B114="","",IF(ISERROR(MATCH($J114,SorP!$B$1:$B$6226,0)),"",INDIRECT("'SorP'!$A$"&amp;MATCH($S114&amp;$J114,SorP!C:C,0))))</f>
        <v>US-TX</v>
      </c>
      <c r="U114" s="201"/>
      <c r="V114" s="226">
        <f ca="1">IF(C114="",NA(),IF(OR(C114="Smelter not listed",C114="Smelter not yet identified"),MATCH($B114&amp;$D114,'Smelter Look-up'!$J:$J,0),MATCH($B114&amp;$C114,'Smelter Look-up'!$J:$J,0)))</f>
        <v>372</v>
      </c>
      <c r="X114" s="227">
        <f t="shared" ca="1" si="15"/>
        <v>0</v>
      </c>
      <c r="AB114" s="228" t="str">
        <f t="shared" ca="1" si="16"/>
        <v>TantalumQuantumClean</v>
      </c>
    </row>
    <row r="115" spans="1:28" s="227" customFormat="1" ht="75.599999999999994">
      <c r="A115" s="181" t="s">
        <v>1743</v>
      </c>
      <c r="B115" s="182" t="str">
        <f ca="1">IF(LEN(A115)=0,"",INDEX('Smelter Look-up'!$A:$A,MATCH($A115,'Smelter Look-up'!$E:$E,0)))</f>
        <v>Tantalum</v>
      </c>
      <c r="C115" s="186" t="str">
        <f ca="1">IF(LEN(A115)=0,"",INDEX('Smelter Look-up'!$C:$C,MATCH($A115,'Smelter Look-up'!$E:$E,0)))</f>
        <v>Resind Industria e Comercio Ltda.</v>
      </c>
      <c r="D115" s="230"/>
      <c r="E115" s="182" t="str">
        <f ca="1">IF(ISERROR($V115),"",OFFSET('Smelter Look-up'!$D$4,$V115-4,0)&amp;"")</f>
        <v>BRAZIL</v>
      </c>
      <c r="F115" s="182" t="str">
        <f ca="1">IF(ISERROR($V115),"",OFFSET('Smelter Look-up'!$E$4,$V115-4,0))</f>
        <v>CID002707</v>
      </c>
      <c r="G115" s="182" t="str">
        <f ca="1">IF(C115=$X$4,IF(ISERROR($V115),"Enter smelter details","RMI"),IF(ISERROR($V115),"",OFFSET('Smelter Look-up'!$F$4,$V115-4,0)))</f>
        <v>RMI</v>
      </c>
      <c r="H115" s="183" t="s">
        <v>15984</v>
      </c>
      <c r="I115" s="184" t="str">
        <f ca="1">IF(ISERROR($V115),"",OFFSET('Smelter Look-up'!$H$4,$V115-4,0))</f>
        <v>São João del Rei</v>
      </c>
      <c r="J115" s="184" t="str">
        <f ca="1">IF(ISERROR($V115),"",OFFSET('Smelter Look-up'!$I$4,$V115-4,0))</f>
        <v>Minas gerais</v>
      </c>
      <c r="K115" s="224" t="s">
        <v>16406</v>
      </c>
      <c r="L115" s="224" t="s">
        <v>16407</v>
      </c>
      <c r="M115" s="224" t="s">
        <v>16408</v>
      </c>
      <c r="N115" s="224" t="s">
        <v>16097</v>
      </c>
      <c r="O115" s="224" t="s">
        <v>16409</v>
      </c>
      <c r="P115" s="185" t="s">
        <v>485</v>
      </c>
      <c r="Q115" s="225"/>
      <c r="R115" s="182" t="str">
        <f ca="1">IF(ISERROR($V115),"",OFFSET('Smelter Look-up'!$C$4,$V115-4,0)&amp;"")</f>
        <v>Resind Industria e Comercio Ltda.</v>
      </c>
      <c r="S115" s="181" t="str">
        <f t="shared" ca="1" si="14"/>
        <v>BR</v>
      </c>
      <c r="T115" s="181" t="str">
        <f ca="1">IF(B115="","",IF(ISERROR(MATCH($J115,SorP!$B$1:$B$6226,0)),"",INDIRECT("'SorP'!$A$"&amp;MATCH($S115&amp;$J115,SorP!C:C,0))))</f>
        <v>BR-MG</v>
      </c>
      <c r="U115" s="201"/>
      <c r="V115" s="226">
        <f ca="1">IF(C115="",NA(),IF(OR(C115="Smelter not listed",C115="Smelter not yet identified"),MATCH($B115&amp;$D115,'Smelter Look-up'!$J:$J,0),MATCH($B115&amp;$C115,'Smelter Look-up'!$J:$J,0)))</f>
        <v>374</v>
      </c>
      <c r="X115" s="227">
        <f t="shared" ca="1" si="15"/>
        <v>0</v>
      </c>
      <c r="AB115" s="228" t="str">
        <f t="shared" ca="1" si="16"/>
        <v>TantalumResind Industria e Comercio Ltda.</v>
      </c>
    </row>
    <row r="116" spans="1:28" s="227" customFormat="1" ht="113.4">
      <c r="A116" s="181" t="s">
        <v>15054</v>
      </c>
      <c r="B116" s="182" t="str">
        <f ca="1">IF(LEN(A116)=0,"",INDEX('Smelter Look-up'!$A:$A,MATCH($A116,'Smelter Look-up'!$E:$E,0)))</f>
        <v>Tantalum</v>
      </c>
      <c r="C116" s="186" t="str">
        <f ca="1">IF(LEN(A116)=0,"",INDEX('Smelter Look-up'!$C:$C,MATCH($A116,'Smelter Look-up'!$E:$E,0)))</f>
        <v>RFH Yancheng Jinye New Material Technology Co., Ltd.</v>
      </c>
      <c r="D116" s="230"/>
      <c r="E116" s="182" t="str">
        <f ca="1">IF(ISERROR($V116),"",OFFSET('Smelter Look-up'!$D$4,$V116-4,0)&amp;"")</f>
        <v>CHINA</v>
      </c>
      <c r="F116" s="182" t="str">
        <f ca="1">IF(ISERROR($V116),"",OFFSET('Smelter Look-up'!$E$4,$V116-4,0))</f>
        <v>CID003583</v>
      </c>
      <c r="G116" s="182" t="str">
        <f ca="1">IF(C116=$X$4,IF(ISERROR($V116),"Enter smelter details","RMI"),IF(ISERROR($V116),"",OFFSET('Smelter Look-up'!$F$4,$V116-4,0)))</f>
        <v>RMI</v>
      </c>
      <c r="H116" s="183" t="s">
        <v>15985</v>
      </c>
      <c r="I116" s="184" t="str">
        <f ca="1">IF(ISERROR($V116),"",OFFSET('Smelter Look-up'!$H$4,$V116-4,0))</f>
        <v>Yecheng City</v>
      </c>
      <c r="J116" s="184" t="str">
        <f ca="1">IF(ISERROR($V116),"",OFFSET('Smelter Look-up'!$I$4,$V116-4,0))</f>
        <v>Jiangsu Sheng</v>
      </c>
      <c r="K116" s="224" t="s">
        <v>16410</v>
      </c>
      <c r="L116" s="224" t="s">
        <v>16411</v>
      </c>
      <c r="M116" s="224" t="s">
        <v>16330</v>
      </c>
      <c r="N116" s="224" t="s">
        <v>16097</v>
      </c>
      <c r="O116" s="224" t="s">
        <v>16265</v>
      </c>
      <c r="P116" s="185" t="s">
        <v>485</v>
      </c>
      <c r="Q116" s="225"/>
      <c r="R116" s="182" t="str">
        <f ca="1">IF(ISERROR($V116),"",OFFSET('Smelter Look-up'!$C$4,$V116-4,0)&amp;"")</f>
        <v>RFH Yancheng Jinye New Material Technology Co., Ltd.</v>
      </c>
      <c r="S116" s="181" t="str">
        <f t="shared" ca="1" si="14"/>
        <v>CN</v>
      </c>
      <c r="T116" s="181" t="str">
        <f ca="1">IF(B116="","",IF(ISERROR(MATCH($J116,SorP!$B$1:$B$6226,0)),"",INDIRECT("'SorP'!$A$"&amp;MATCH($S116&amp;$J116,SorP!C:C,0))))</f>
        <v>CN-JS</v>
      </c>
      <c r="U116" s="201"/>
      <c r="V116" s="226">
        <f ca="1">IF(C116="",NA(),IF(OR(C116="Smelter not listed",C116="Smelter not yet identified"),MATCH($B116&amp;$D116,'Smelter Look-up'!$J:$J,0),MATCH($B116&amp;$C116,'Smelter Look-up'!$J:$J,0)))</f>
        <v>378</v>
      </c>
      <c r="X116" s="227">
        <f t="shared" ca="1" si="15"/>
        <v>0</v>
      </c>
      <c r="AB116" s="228" t="str">
        <f t="shared" ca="1" si="16"/>
        <v>TantalumRFH Yancheng Jinye New Material Technology Co., Ltd.</v>
      </c>
    </row>
    <row r="117" spans="1:28" s="227" customFormat="1" ht="63">
      <c r="A117" s="181" t="s">
        <v>755</v>
      </c>
      <c r="B117" s="182" t="str">
        <f ca="1">IF(LEN(A117)=0,"",INDEX('Smelter Look-up'!$A:$A,MATCH($A117,'Smelter Look-up'!$E:$E,0)))</f>
        <v>Tantalum</v>
      </c>
      <c r="C117" s="186" t="str">
        <f ca="1">IF(LEN(A117)=0,"",INDEX('Smelter Look-up'!$C:$C,MATCH($A117,'Smelter Look-up'!$E:$E,0)))</f>
        <v>Taki Chemical Co., Ltd.</v>
      </c>
      <c r="D117" s="230"/>
      <c r="E117" s="182" t="str">
        <f ca="1">IF(ISERROR($V117),"",OFFSET('Smelter Look-up'!$D$4,$V117-4,0)&amp;"")</f>
        <v>JAPAN</v>
      </c>
      <c r="F117" s="182" t="str">
        <f ca="1">IF(ISERROR($V117),"",OFFSET('Smelter Look-up'!$E$4,$V117-4,0))</f>
        <v>CID001869</v>
      </c>
      <c r="G117" s="182" t="str">
        <f ca="1">IF(C117=$X$4,IF(ISERROR($V117),"Enter smelter details","RMI"),IF(ISERROR($V117),"",OFFSET('Smelter Look-up'!$F$4,$V117-4,0)))</f>
        <v>RMI</v>
      </c>
      <c r="H117" s="183" t="s">
        <v>15986</v>
      </c>
      <c r="I117" s="184" t="str">
        <f ca="1">IF(ISERROR($V117),"",OFFSET('Smelter Look-up'!$H$4,$V117-4,0))</f>
        <v>Harima</v>
      </c>
      <c r="J117" s="184" t="str">
        <f ca="1">IF(ISERROR($V117),"",OFFSET('Smelter Look-up'!$I$4,$V117-4,0))</f>
        <v>Hyogo</v>
      </c>
      <c r="K117" s="224" t="s">
        <v>16412</v>
      </c>
      <c r="L117" s="224" t="s">
        <v>16413</v>
      </c>
      <c r="M117" s="224"/>
      <c r="N117" s="224" t="s">
        <v>16092</v>
      </c>
      <c r="O117" s="224" t="s">
        <v>16093</v>
      </c>
      <c r="P117" s="185" t="s">
        <v>484</v>
      </c>
      <c r="Q117" s="225"/>
      <c r="R117" s="182" t="str">
        <f ca="1">IF(ISERROR($V117),"",OFFSET('Smelter Look-up'!$C$4,$V117-4,0)&amp;"")</f>
        <v>Taki Chemical Co., Ltd.</v>
      </c>
      <c r="S117" s="181" t="str">
        <f t="shared" ca="1" si="14"/>
        <v>JP</v>
      </c>
      <c r="T117" s="181" t="str">
        <f ca="1">IF(B117="","",IF(ISERROR(MATCH($J117,SorP!$B$1:$B$6226,0)),"",INDIRECT("'SorP'!$A$"&amp;MATCH($S117&amp;$J117,SorP!C:C,0))))</f>
        <v>JP-28</v>
      </c>
      <c r="U117" s="201"/>
      <c r="V117" s="226">
        <f ca="1">IF(C117="",NA(),IF(OR(C117="Smelter not listed",C117="Smelter not yet identified"),MATCH($B117&amp;$D117,'Smelter Look-up'!$J:$J,0),MATCH($B117&amp;$C117,'Smelter Look-up'!$J:$J,0)))</f>
        <v>382</v>
      </c>
      <c r="X117" s="227">
        <f t="shared" ca="1" si="15"/>
        <v>0</v>
      </c>
      <c r="AB117" s="228" t="str">
        <f t="shared" ca="1" si="16"/>
        <v>TantalumTaki Chemical Co., Ltd.</v>
      </c>
    </row>
    <row r="118" spans="1:28" s="227" customFormat="1" ht="50.4">
      <c r="A118" s="181" t="s">
        <v>1404</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t="s">
        <v>15987</v>
      </c>
      <c r="I118" s="184" t="str">
        <f ca="1">IF(ISERROR($V118),"",OFFSET('Smelter Look-up'!$H$4,$V118-4,0))</f>
        <v>Map Ta Phut</v>
      </c>
      <c r="J118" s="184" t="str">
        <f ca="1">IF(ISERROR($V118),"",OFFSET('Smelter Look-up'!$I$4,$V118-4,0))</f>
        <v>Rayong</v>
      </c>
      <c r="K118" s="224" t="s">
        <v>16414</v>
      </c>
      <c r="L118" s="224" t="s">
        <v>16415</v>
      </c>
      <c r="M118" s="224" t="s">
        <v>16091</v>
      </c>
      <c r="N118" s="224" t="s">
        <v>16097</v>
      </c>
      <c r="O118" s="224" t="s">
        <v>16416</v>
      </c>
      <c r="P118" s="185" t="s">
        <v>485</v>
      </c>
      <c r="Q118" s="225"/>
      <c r="R118" s="182" t="str">
        <f ca="1">IF(ISERROR($V118),"",OFFSET('Smelter Look-up'!$C$4,$V118-4,0)&amp;"")</f>
        <v>TANIOBIS Co., Ltd.</v>
      </c>
      <c r="S118" s="181" t="str">
        <f t="shared" ca="1" si="14"/>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5"/>
        <v>0</v>
      </c>
      <c r="AB118" s="228" t="str">
        <f t="shared" ca="1" si="16"/>
        <v>TantalumTANIOBIS Co., Ltd.</v>
      </c>
    </row>
    <row r="119" spans="1:28" s="227" customFormat="1" ht="50.4">
      <c r="A119" s="181" t="s">
        <v>1405</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t="s">
        <v>15988</v>
      </c>
      <c r="I119" s="184" t="str">
        <f ca="1">IF(ISERROR($V119),"",OFFSET('Smelter Look-up'!$H$4,$V119-4,0))</f>
        <v>Goslar</v>
      </c>
      <c r="J119" s="184" t="str">
        <f ca="1">IF(ISERROR($V119),"",OFFSET('Smelter Look-up'!$I$4,$V119-4,0))</f>
        <v>Niedersachsen</v>
      </c>
      <c r="K119" s="224" t="s">
        <v>16414</v>
      </c>
      <c r="L119" s="224" t="s">
        <v>16415</v>
      </c>
      <c r="M119" s="224" t="s">
        <v>16091</v>
      </c>
      <c r="N119" s="224" t="s">
        <v>16097</v>
      </c>
      <c r="O119" s="224" t="s">
        <v>16416</v>
      </c>
      <c r="P119" s="185" t="s">
        <v>485</v>
      </c>
      <c r="Q119" s="225"/>
      <c r="R119" s="182" t="str">
        <f ca="1">IF(ISERROR($V119),"",OFFSET('Smelter Look-up'!$C$4,$V119-4,0)&amp;"")</f>
        <v>TANIOBIS GmbH</v>
      </c>
      <c r="S119" s="181" t="str">
        <f t="shared" ca="1" si="14"/>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5"/>
        <v>0</v>
      </c>
      <c r="AB119" s="228" t="str">
        <f t="shared" ca="1" si="16"/>
        <v>TantalumTANIOBIS GmbH</v>
      </c>
    </row>
    <row r="120" spans="1:28" s="227" customFormat="1" ht="63">
      <c r="A120" s="181" t="s">
        <v>1409</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t="s">
        <v>15989</v>
      </c>
      <c r="I120" s="184" t="str">
        <f ca="1">IF(ISERROR($V120),"",OFFSET('Smelter Look-up'!$H$4,$V120-4,0))</f>
        <v>Hitachi Ohmiya-shi</v>
      </c>
      <c r="J120" s="184" t="str">
        <f ca="1">IF(ISERROR($V120),"",OFFSET('Smelter Look-up'!$I$4,$V120-4,0))</f>
        <v>Ibaraki</v>
      </c>
      <c r="K120" s="224" t="s">
        <v>16414</v>
      </c>
      <c r="L120" s="224" t="s">
        <v>16415</v>
      </c>
      <c r="M120" s="224" t="s">
        <v>16091</v>
      </c>
      <c r="N120" s="224" t="s">
        <v>16097</v>
      </c>
      <c r="O120" s="224" t="s">
        <v>16417</v>
      </c>
      <c r="P120" s="185" t="s">
        <v>486</v>
      </c>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75.599999999999994">
      <c r="A121" s="181" t="s">
        <v>1410</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t="s">
        <v>15990</v>
      </c>
      <c r="I121" s="184" t="str">
        <f ca="1">IF(ISERROR($V121),"",OFFSET('Smelter Look-up'!$H$4,$V121-4,0))</f>
        <v>Laufenburg</v>
      </c>
      <c r="J121" s="184" t="str">
        <f ca="1">IF(ISERROR($V121),"",OFFSET('Smelter Look-up'!$I$4,$V121-4,0))</f>
        <v>Baden-Württemberg</v>
      </c>
      <c r="K121" s="224" t="s">
        <v>16414</v>
      </c>
      <c r="L121" s="224" t="s">
        <v>16415</v>
      </c>
      <c r="M121" s="224" t="s">
        <v>16091</v>
      </c>
      <c r="N121" s="224" t="s">
        <v>16097</v>
      </c>
      <c r="O121" s="224" t="s">
        <v>16418</v>
      </c>
      <c r="P121" s="185" t="s">
        <v>485</v>
      </c>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37.799999999999997">
      <c r="A122" s="181" t="s">
        <v>756</v>
      </c>
      <c r="B122" s="182" t="str">
        <f ca="1">IF(LEN(A122)=0,"",INDEX('Smelter Look-up'!$A:$A,MATCH($A122,'Smelter Look-up'!$E:$E,0)))</f>
        <v>Tantalum</v>
      </c>
      <c r="C122" s="186" t="str">
        <f ca="1">IF(LEN(A122)=0,"",INDEX('Smelter Look-up'!$C:$C,MATCH($A122,'Smelter Look-up'!$E:$E,0)))</f>
        <v>Telex Metals</v>
      </c>
      <c r="D122" s="230"/>
      <c r="E122" s="182" t="str">
        <f ca="1">IF(ISERROR($V122),"",OFFSET('Smelter Look-up'!$D$4,$V122-4,0)&amp;"")</f>
        <v>UNITED STATES OF AMERICA</v>
      </c>
      <c r="F122" s="182" t="str">
        <f ca="1">IF(ISERROR($V122),"",OFFSET('Smelter Look-up'!$E$4,$V122-4,0))</f>
        <v>CID001891</v>
      </c>
      <c r="G122" s="182" t="str">
        <f ca="1">IF(C122=$X$4,IF(ISERROR($V122),"Enter smelter details","RMI"),IF(ISERROR($V122),"",OFFSET('Smelter Look-up'!$F$4,$V122-4,0)))</f>
        <v>RMI</v>
      </c>
      <c r="H122" s="183" t="s">
        <v>15991</v>
      </c>
      <c r="I122" s="184" t="str">
        <f ca="1">IF(ISERROR($V122),"",OFFSET('Smelter Look-up'!$H$4,$V122-4,0))</f>
        <v>Croydon</v>
      </c>
      <c r="J122" s="184" t="str">
        <f ca="1">IF(ISERROR($V122),"",OFFSET('Smelter Look-up'!$I$4,$V122-4,0))</f>
        <v>Pennsylvania</v>
      </c>
      <c r="K122" s="224" t="s">
        <v>16419</v>
      </c>
      <c r="L122" s="224" t="s">
        <v>16420</v>
      </c>
      <c r="M122" s="224" t="s">
        <v>16421</v>
      </c>
      <c r="N122" s="224" t="s">
        <v>16092</v>
      </c>
      <c r="O122" s="224" t="s">
        <v>16093</v>
      </c>
      <c r="P122" s="185" t="s">
        <v>484</v>
      </c>
      <c r="Q122" s="225"/>
      <c r="R122" s="182" t="str">
        <f ca="1">IF(ISERROR($V122),"",OFFSET('Smelter Look-up'!$C$4,$V122-4,0)&amp;"")</f>
        <v>Telex Metals</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388</v>
      </c>
      <c r="X122" s="227">
        <f t="shared" ca="1" si="15"/>
        <v>0</v>
      </c>
      <c r="AB122" s="228" t="str">
        <f t="shared" ca="1" si="16"/>
        <v>TantalumTelex Metals</v>
      </c>
    </row>
    <row r="123" spans="1:28" s="227" customFormat="1" ht="75.599999999999994">
      <c r="A123" s="181" t="s">
        <v>757</v>
      </c>
      <c r="B123" s="182" t="str">
        <f ca="1">IF(LEN(A123)=0,"",INDEX('Smelter Look-up'!$A:$A,MATCH($A123,'Smelter Look-up'!$E:$E,0)))</f>
        <v>Tantalum</v>
      </c>
      <c r="C123" s="186" t="str">
        <f ca="1">IF(LEN(A123)=0,"",INDEX('Smelter Look-up'!$C:$C,MATCH($A123,'Smelter Look-up'!$E:$E,0)))</f>
        <v>Ulba Metallurgical Plant JSC</v>
      </c>
      <c r="D123" s="230"/>
      <c r="E123" s="182" t="str">
        <f ca="1">IF(ISERROR($V123),"",OFFSET('Smelter Look-up'!$D$4,$V123-4,0)&amp;"")</f>
        <v>KAZAKHSTAN</v>
      </c>
      <c r="F123" s="182" t="str">
        <f ca="1">IF(ISERROR($V123),"",OFFSET('Smelter Look-up'!$E$4,$V123-4,0))</f>
        <v>CID001969</v>
      </c>
      <c r="G123" s="182" t="str">
        <f ca="1">IF(C123=$X$4,IF(ISERROR($V123),"Enter smelter details","RMI"),IF(ISERROR($V123),"",OFFSET('Smelter Look-up'!$F$4,$V123-4,0)))</f>
        <v>RMI</v>
      </c>
      <c r="H123" s="183" t="s">
        <v>15992</v>
      </c>
      <c r="I123" s="184" t="str">
        <f ca="1">IF(ISERROR($V123),"",OFFSET('Smelter Look-up'!$H$4,$V123-4,0))</f>
        <v>Ust-Kamenogorsk</v>
      </c>
      <c r="J123" s="184" t="str">
        <f ca="1">IF(ISERROR($V123),"",OFFSET('Smelter Look-up'!$I$4,$V123-4,0))</f>
        <v>Qaraghandy oblysy</v>
      </c>
      <c r="K123" s="224" t="s">
        <v>16422</v>
      </c>
      <c r="L123" s="224" t="s">
        <v>16423</v>
      </c>
      <c r="M123" s="224" t="s">
        <v>16091</v>
      </c>
      <c r="N123" s="224" t="s">
        <v>16424</v>
      </c>
      <c r="O123" s="224" t="s">
        <v>16425</v>
      </c>
      <c r="P123" s="185" t="s">
        <v>485</v>
      </c>
      <c r="Q123" s="225"/>
      <c r="R123" s="182" t="str">
        <f ca="1">IF(ISERROR($V123),"",OFFSET('Smelter Look-up'!$C$4,$V123-4,0)&amp;"")</f>
        <v>Ulba Metallurgical Plant JSC</v>
      </c>
      <c r="S123" s="181" t="str">
        <f t="shared" ca="1" si="14"/>
        <v>KZ</v>
      </c>
      <c r="T123" s="181" t="str">
        <f ca="1">IF(B123="","",IF(ISERROR(MATCH($J123,SorP!$B$1:$B$6226,0)),"",INDIRECT("'SorP'!$A$"&amp;MATCH($S123&amp;$J123,SorP!C:C,0))))</f>
        <v>KZ-KAR</v>
      </c>
      <c r="U123" s="201"/>
      <c r="V123" s="226">
        <f ca="1">IF(C123="",NA(),IF(OR(C123="Smelter not listed",C123="Smelter not yet identified"),MATCH($B123&amp;$D123,'Smelter Look-up'!$J:$J,0),MATCH($B123&amp;$C123,'Smelter Look-up'!$J:$J,0)))</f>
        <v>390</v>
      </c>
      <c r="X123" s="227">
        <f t="shared" ca="1" si="15"/>
        <v>0</v>
      </c>
      <c r="AB123" s="228" t="str">
        <f t="shared" ca="1" si="16"/>
        <v>TantalumUlba Metallurgical Plant JSC</v>
      </c>
    </row>
    <row r="124" spans="1:28" s="227" customFormat="1" ht="88.2">
      <c r="A124" s="181" t="s">
        <v>743</v>
      </c>
      <c r="B124" s="182" t="str">
        <f ca="1">IF(LEN(A124)=0,"",INDEX('Smelter Look-up'!$A:$A,MATCH($A124,'Smelter Look-up'!$E:$E,0)))</f>
        <v>Tantalum</v>
      </c>
      <c r="C124" s="186" t="str">
        <f ca="1">IF(LEN(A124)=0,"",INDEX('Smelter Look-up'!$C:$C,MATCH($A124,'Smelter Look-up'!$E:$E,0)))</f>
        <v>XIMEI RESOURCES (GUANGDONG) LIMITED</v>
      </c>
      <c r="D124" s="230"/>
      <c r="E124" s="182" t="str">
        <f ca="1">IF(ISERROR($V124),"",OFFSET('Smelter Look-up'!$D$4,$V124-4,0)&amp;"")</f>
        <v>CHINA</v>
      </c>
      <c r="F124" s="182" t="str">
        <f ca="1">IF(ISERROR($V124),"",OFFSET('Smelter Look-up'!$E$4,$V124-4,0))</f>
        <v>CID000616</v>
      </c>
      <c r="G124" s="182" t="str">
        <f ca="1">IF(C124=$X$4,IF(ISERROR($V124),"Enter smelter details","RMI"),IF(ISERROR($V124),"",OFFSET('Smelter Look-up'!$F$4,$V124-4,0)))</f>
        <v>RMI</v>
      </c>
      <c r="H124" s="183" t="s">
        <v>15993</v>
      </c>
      <c r="I124" s="184" t="str">
        <f ca="1">IF(ISERROR($V124),"",OFFSET('Smelter Look-up'!$H$4,$V124-4,0))</f>
        <v>Yingde</v>
      </c>
      <c r="J124" s="184" t="str">
        <f ca="1">IF(ISERROR($V124),"",OFFSET('Smelter Look-up'!$I$4,$V124-4,0))</f>
        <v>Guangdong Sheng</v>
      </c>
      <c r="K124" s="224" t="s">
        <v>16426</v>
      </c>
      <c r="L124" s="224" t="s">
        <v>16427</v>
      </c>
      <c r="M124" s="224" t="s">
        <v>16091</v>
      </c>
      <c r="N124" s="224" t="s">
        <v>16097</v>
      </c>
      <c r="O124" s="224" t="s">
        <v>16428</v>
      </c>
      <c r="P124" s="185" t="s">
        <v>485</v>
      </c>
      <c r="Q124" s="225"/>
      <c r="R124" s="182" t="str">
        <f ca="1">IF(ISERROR($V124),"",OFFSET('Smelter Look-up'!$C$4,$V124-4,0)&amp;"")</f>
        <v>XIMEI RESOURCES (GUANGDONG) LIMITED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391</v>
      </c>
      <c r="X124" s="227">
        <f t="shared" ca="1" si="15"/>
        <v>0</v>
      </c>
      <c r="AB124" s="228" t="str">
        <f t="shared" ca="1" si="16"/>
        <v>TantalumXIMEI RESOURCES (GUANGDONG) LIMITED</v>
      </c>
    </row>
    <row r="125" spans="1:28" s="227" customFormat="1" ht="100.8">
      <c r="A125" s="181" t="s">
        <v>1388</v>
      </c>
      <c r="B125" s="182" t="str">
        <f ca="1">IF(LEN(A125)=0,"",INDEX('Smelter Look-up'!$A:$A,MATCH($A125,'Smelter Look-up'!$E:$E,0)))</f>
        <v>Tantalum</v>
      </c>
      <c r="C125" s="186" t="str">
        <f ca="1">IF(LEN(A125)=0,"",INDEX('Smelter Look-up'!$C:$C,MATCH($A125,'Smelter Look-up'!$E:$E,0)))</f>
        <v>XinXing HaoRong Electronic Material Co., Ltd.</v>
      </c>
      <c r="D125" s="230"/>
      <c r="E125" s="182" t="str">
        <f ca="1">IF(ISERROR($V125),"",OFFSET('Smelter Look-up'!$D$4,$V125-4,0)&amp;"")</f>
        <v>CHINA</v>
      </c>
      <c r="F125" s="182" t="str">
        <f ca="1">IF(ISERROR($V125),"",OFFSET('Smelter Look-up'!$E$4,$V125-4,0))</f>
        <v>CID002508</v>
      </c>
      <c r="G125" s="182" t="str">
        <f ca="1">IF(C125=$X$4,IF(ISERROR($V125),"Enter smelter details","RMI"),IF(ISERROR($V125),"",OFFSET('Smelter Look-up'!$F$4,$V125-4,0)))</f>
        <v>RMI</v>
      </c>
      <c r="H125" s="183" t="s">
        <v>15994</v>
      </c>
      <c r="I125" s="184" t="str">
        <f ca="1">IF(ISERROR($V125),"",OFFSET('Smelter Look-up'!$H$4,$V125-4,0))</f>
        <v>YunFu City</v>
      </c>
      <c r="J125" s="184" t="str">
        <f ca="1">IF(ISERROR($V125),"",OFFSET('Smelter Look-up'!$I$4,$V125-4,0))</f>
        <v>Guangdong Sheng</v>
      </c>
      <c r="K125" s="224" t="s">
        <v>16429</v>
      </c>
      <c r="L125" s="224" t="s">
        <v>16430</v>
      </c>
      <c r="M125" s="224" t="s">
        <v>16166</v>
      </c>
      <c r="N125" s="224" t="s">
        <v>16097</v>
      </c>
      <c r="O125" s="224" t="s">
        <v>16265</v>
      </c>
      <c r="P125" s="185" t="s">
        <v>485</v>
      </c>
      <c r="Q125" s="225"/>
      <c r="R125" s="182" t="str">
        <f ca="1">IF(ISERROR($V125),"",OFFSET('Smelter Look-up'!$C$4,$V125-4,0)&amp;"")</f>
        <v>XinXing HaoRong Electronic Material Co., Ltd.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392</v>
      </c>
      <c r="X125" s="227">
        <f t="shared" ca="1" si="15"/>
        <v>0</v>
      </c>
      <c r="AB125" s="228" t="str">
        <f t="shared" ca="1" si="16"/>
        <v>TantalumXinXing HaoRong Electronic Material Co., Ltd.</v>
      </c>
    </row>
    <row r="126" spans="1:28" s="227" customFormat="1" ht="100.8">
      <c r="A126" s="181" t="s">
        <v>753</v>
      </c>
      <c r="B126" s="182" t="str">
        <f ca="1">IF(LEN(A126)=0,"",INDEX('Smelter Look-up'!$A:$A,MATCH($A126,'Smelter Look-up'!$E:$E,0)))</f>
        <v>Tantalum</v>
      </c>
      <c r="C126" s="186" t="str">
        <f ca="1">IF(LEN(A126)=0,"",INDEX('Smelter Look-up'!$C:$C,MATCH($A126,'Smelter Look-up'!$E:$E,0)))</f>
        <v>Yanling Jincheng Tantalum &amp; Niobium Co., Ltd.</v>
      </c>
      <c r="D126" s="230"/>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t="s">
        <v>15995</v>
      </c>
      <c r="I126" s="184" t="str">
        <f ca="1">IF(ISERROR($V126),"",OFFSET('Smelter Look-up'!$H$4,$V126-4,0))</f>
        <v>Zhuzhou</v>
      </c>
      <c r="J126" s="184" t="str">
        <f ca="1">IF(ISERROR($V126),"",OFFSET('Smelter Look-up'!$I$4,$V126-4,0))</f>
        <v>Hunan Sheng</v>
      </c>
      <c r="K126" s="224" t="s">
        <v>16431</v>
      </c>
      <c r="L126" s="224" t="s">
        <v>16432</v>
      </c>
      <c r="M126" s="224" t="s">
        <v>16091</v>
      </c>
      <c r="N126" s="224" t="s">
        <v>16097</v>
      </c>
      <c r="O126" s="224" t="s">
        <v>16265</v>
      </c>
      <c r="P126" s="185" t="s">
        <v>485</v>
      </c>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394</v>
      </c>
      <c r="X126" s="227">
        <f t="shared" ca="1" si="15"/>
        <v>0</v>
      </c>
      <c r="AB126" s="228" t="str">
        <f t="shared" ca="1" si="16"/>
        <v>TantalumYanling Jincheng Tantalum &amp; Niobium Co., Ltd.</v>
      </c>
    </row>
    <row r="127" spans="1:28" s="227" customFormat="1" ht="50.4">
      <c r="A127" s="181" t="s">
        <v>765</v>
      </c>
      <c r="B127" s="182" t="str">
        <f ca="1">IF(LEN(A127)=0,"",INDEX('Smelter Look-up'!$A:$A,MATCH($A127,'Smelter Look-up'!$E:$E,0)))</f>
        <v>Tin</v>
      </c>
      <c r="C127" s="186" t="str">
        <f ca="1">IF(LEN(A127)=0,"",INDEX('Smelter Look-up'!$C:$C,MATCH($A127,'Smelter Look-up'!$E:$E,0)))</f>
        <v>China Tin Group Co., Ltd.</v>
      </c>
      <c r="D127" s="230"/>
      <c r="E127" s="182" t="str">
        <f ca="1">IF(ISERROR($V127),"",OFFSET('Smelter Look-up'!$D$4,$V127-4,0)&amp;"")</f>
        <v>CHINA</v>
      </c>
      <c r="F127" s="182" t="str">
        <f ca="1">IF(ISERROR($V127),"",OFFSET('Smelter Look-up'!$E$4,$V127-4,0))</f>
        <v>CID001070</v>
      </c>
      <c r="G127" s="182" t="str">
        <f ca="1">IF(C127=$X$4,IF(ISERROR($V127),"Enter smelter details","RMI"),IF(ISERROR($V127),"",OFFSET('Smelter Look-up'!$F$4,$V127-4,0)))</f>
        <v>RMI</v>
      </c>
      <c r="H127" s="183" t="s">
        <v>15996</v>
      </c>
      <c r="I127" s="184" t="str">
        <f ca="1">IF(ISERROR($V127),"",OFFSET('Smelter Look-up'!$H$4,$V127-4,0))</f>
        <v>Laibin</v>
      </c>
      <c r="J127" s="184" t="str">
        <f ca="1">IF(ISERROR($V127),"",OFFSET('Smelter Look-up'!$I$4,$V127-4,0))</f>
        <v>Guangxi Zhuangzu Zizhiqu</v>
      </c>
      <c r="K127" s="224" t="s">
        <v>16433</v>
      </c>
      <c r="L127" s="224" t="s">
        <v>16434</v>
      </c>
      <c r="M127" s="224" t="s">
        <v>16343</v>
      </c>
      <c r="N127" s="224" t="s">
        <v>16097</v>
      </c>
      <c r="O127" s="224" t="s">
        <v>16435</v>
      </c>
      <c r="P127" s="185" t="s">
        <v>485</v>
      </c>
      <c r="Q127" s="225"/>
      <c r="R127" s="182" t="str">
        <f ca="1">IF(ISERROR($V127),"",OFFSET('Smelter Look-up'!$C$4,$V127-4,0)&amp;"")</f>
        <v>China Tin Group Co., Ltd.</v>
      </c>
      <c r="S127" s="181" t="str">
        <f t="shared" ca="1" si="14"/>
        <v>CN</v>
      </c>
      <c r="T127" s="181" t="str">
        <f ca="1">IF(B127="","",IF(ISERROR(MATCH($J127,SorP!$B$1:$B$6226,0)),"",INDIRECT("'SorP'!$A$"&amp;MATCH($S127&amp;$J127,SorP!C:C,0))))</f>
        <v>CN-GX</v>
      </c>
      <c r="U127" s="201"/>
      <c r="V127" s="226">
        <f ca="1">IF(C127="",NA(),IF(OR(C127="Smelter not listed",C127="Smelter not yet identified"),MATCH($B127&amp;$D127,'Smelter Look-up'!$J:$J,0),MATCH($B127&amp;$C127,'Smelter Look-up'!$J:$J,0)))</f>
        <v>414</v>
      </c>
      <c r="X127" s="227">
        <f t="shared" ca="1" si="15"/>
        <v>0</v>
      </c>
      <c r="AB127" s="228" t="str">
        <f t="shared" ca="1" si="16"/>
        <v>TinChina Tin Group Co., Ltd.</v>
      </c>
    </row>
    <row r="128" spans="1:28" s="227" customFormat="1" ht="37.799999999999997">
      <c r="A128" s="181" t="s">
        <v>1801</v>
      </c>
      <c r="B128" s="182" t="str">
        <f ca="1">IF(LEN(A128)=0,"",INDEX('Smelter Look-up'!$A:$A,MATCH($A128,'Smelter Look-up'!$E:$E,0)))</f>
        <v>Tin</v>
      </c>
      <c r="C128" s="186" t="str">
        <f ca="1">IF(LEN(A128)=0,"",INDEX('Smelter Look-up'!$C:$C,MATCH($A128,'Smelter Look-up'!$E:$E,0)))</f>
        <v>Aurubis Beerse</v>
      </c>
      <c r="D128" s="230"/>
      <c r="E128" s="182" t="str">
        <f ca="1">IF(ISERROR($V128),"",OFFSET('Smelter Look-up'!$D$4,$V128-4,0)&amp;"")</f>
        <v>BELGIUM</v>
      </c>
      <c r="F128" s="182" t="str">
        <f ca="1">IF(ISERROR($V128),"",OFFSET('Smelter Look-up'!$E$4,$V128-4,0))</f>
        <v>CID002773</v>
      </c>
      <c r="G128" s="182" t="str">
        <f ca="1">IF(C128=$X$4,IF(ISERROR($V128),"Enter smelter details","RMI"),IF(ISERROR($V128),"",OFFSET('Smelter Look-up'!$F$4,$V128-4,0)))</f>
        <v>RMI</v>
      </c>
      <c r="H128" s="183" t="s">
        <v>15997</v>
      </c>
      <c r="I128" s="184" t="str">
        <f ca="1">IF(ISERROR($V128),"",OFFSET('Smelter Look-up'!$H$4,$V128-4,0))</f>
        <v>Beerse</v>
      </c>
      <c r="J128" s="184" t="str">
        <f ca="1">IF(ISERROR($V128),"",OFFSET('Smelter Look-up'!$I$4,$V128-4,0))</f>
        <v>Antwerpen</v>
      </c>
      <c r="K128" s="224" t="s">
        <v>16436</v>
      </c>
      <c r="L128" s="224" t="s">
        <v>16437</v>
      </c>
      <c r="M128" s="224" t="s">
        <v>16438</v>
      </c>
      <c r="N128" s="224" t="s">
        <v>16092</v>
      </c>
      <c r="O128" s="224" t="s">
        <v>16093</v>
      </c>
      <c r="P128" s="185" t="s">
        <v>484</v>
      </c>
      <c r="Q128" s="225"/>
      <c r="R128" s="182" t="str">
        <f ca="1">IF(ISERROR($V128),"",OFFSET('Smelter Look-up'!$C$4,$V128-4,0)&amp;"")</f>
        <v>Aurubis Beerse</v>
      </c>
      <c r="S128" s="181" t="str">
        <f t="shared" ca="1" si="14"/>
        <v>BE</v>
      </c>
      <c r="T128" s="181" t="str">
        <f ca="1">IF(B128="","",IF(ISERROR(MATCH($J128,SorP!$B$1:$B$6226,0)),"",INDIRECT("'SorP'!$A$"&amp;MATCH($S128&amp;$J128,SorP!C:C,0))))</f>
        <v>BE-VAN</v>
      </c>
      <c r="U128" s="201"/>
      <c r="V128" s="226">
        <f ca="1">IF(C128="",NA(),IF(OR(C128="Smelter not listed",C128="Smelter not yet identified"),MATCH($B128&amp;$D128,'Smelter Look-up'!$J:$J,0),MATCH($B128&amp;$C128,'Smelter Look-up'!$J:$J,0)))</f>
        <v>405</v>
      </c>
      <c r="X128" s="227">
        <f t="shared" ca="1" si="15"/>
        <v>0</v>
      </c>
      <c r="AB128" s="228" t="str">
        <f t="shared" ca="1" si="16"/>
        <v>TinAurubis Beerse</v>
      </c>
    </row>
    <row r="129" spans="1:28" s="227" customFormat="1" ht="50.4">
      <c r="A129" s="181" t="s">
        <v>776</v>
      </c>
      <c r="B129" s="182" t="str">
        <f ca="1">IF(LEN(A129)=0,"",INDEX('Smelter Look-up'!$A:$A,MATCH($A129,'Smelter Look-up'!$E:$E,0)))</f>
        <v>Tin</v>
      </c>
      <c r="C129" s="186" t="str">
        <f ca="1">IF(LEN(A129)=0,"",INDEX('Smelter Look-up'!$C:$C,MATCH($A129,'Smelter Look-up'!$E:$E,0)))</f>
        <v>PT Timah Tbk Mentok</v>
      </c>
      <c r="D129" s="230"/>
      <c r="E129" s="182" t="str">
        <f ca="1">IF(ISERROR($V129),"",OFFSET('Smelter Look-up'!$D$4,$V129-4,0)&amp;"")</f>
        <v>INDONESIA</v>
      </c>
      <c r="F129" s="182" t="str">
        <f ca="1">IF(ISERROR($V129),"",OFFSET('Smelter Look-up'!$E$4,$V129-4,0))</f>
        <v>CID001482</v>
      </c>
      <c r="G129" s="182" t="str">
        <f ca="1">IF(C129=$X$4,IF(ISERROR($V129),"Enter smelter details","RMI"),IF(ISERROR($V129),"",OFFSET('Smelter Look-up'!$F$4,$V129-4,0)))</f>
        <v>RMI</v>
      </c>
      <c r="H129" s="183" t="s">
        <v>15998</v>
      </c>
      <c r="I129" s="184" t="str">
        <f ca="1">IF(ISERROR($V129),"",OFFSET('Smelter Look-up'!$H$4,$V129-4,0))</f>
        <v>Mentok</v>
      </c>
      <c r="J129" s="184" t="str">
        <f ca="1">IF(ISERROR($V129),"",OFFSET('Smelter Look-up'!$I$4,$V129-4,0))</f>
        <v>Kepulauan Bangka Belitung</v>
      </c>
      <c r="K129" s="224" t="s">
        <v>16439</v>
      </c>
      <c r="L129" s="224" t="s">
        <v>16440</v>
      </c>
      <c r="M129" s="224" t="s">
        <v>16154</v>
      </c>
      <c r="N129" s="224" t="s">
        <v>16441</v>
      </c>
      <c r="O129" s="224" t="s">
        <v>16442</v>
      </c>
      <c r="P129" s="185" t="s">
        <v>485</v>
      </c>
      <c r="Q129" s="225"/>
      <c r="R129" s="182" t="str">
        <f ca="1">IF(ISERROR($V129),"",OFFSET('Smelter Look-up'!$C$4,$V129-4,0)&amp;"")</f>
        <v>PT Timah Tbk Mentok</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533</v>
      </c>
      <c r="X129" s="227">
        <f t="shared" ca="1" si="15"/>
        <v>0</v>
      </c>
      <c r="AB129" s="228" t="str">
        <f t="shared" ca="1" si="16"/>
        <v>TinPT Timah Tbk Mentok</v>
      </c>
    </row>
    <row r="130" spans="1:28" s="227" customFormat="1" ht="88.2">
      <c r="A130" s="181" t="s">
        <v>766</v>
      </c>
      <c r="B130" s="182" t="str">
        <f ca="1">IF(LEN(A130)=0,"",INDEX('Smelter Look-up'!$A:$A,MATCH($A130,'Smelter Look-up'!$E:$E,0)))</f>
        <v>Tin</v>
      </c>
      <c r="C130" s="186" t="str">
        <f ca="1">IF(LEN(A130)=0,"",INDEX('Smelter Look-up'!$C:$C,MATCH($A130,'Smelter Look-up'!$E:$E,0)))</f>
        <v>Malaysia Smelting Corporation (MSC)</v>
      </c>
      <c r="D130" s="230"/>
      <c r="E130" s="182" t="str">
        <f ca="1">IF(ISERROR($V130),"",OFFSET('Smelter Look-up'!$D$4,$V130-4,0)&amp;"")</f>
        <v>MALAYSIA</v>
      </c>
      <c r="F130" s="182" t="str">
        <f ca="1">IF(ISERROR($V130),"",OFFSET('Smelter Look-up'!$E$4,$V130-4,0))</f>
        <v>CID001105</v>
      </c>
      <c r="G130" s="182" t="str">
        <f ca="1">IF(C130=$X$4,IF(ISERROR($V130),"Enter smelter details","RMI"),IF(ISERROR($V130),"",OFFSET('Smelter Look-up'!$F$4,$V130-4,0)))</f>
        <v>RMI</v>
      </c>
      <c r="H130" s="183" t="s">
        <v>15999</v>
      </c>
      <c r="I130" s="184" t="str">
        <f ca="1">IF(ISERROR($V130),"",OFFSET('Smelter Look-up'!$H$4,$V130-4,0))</f>
        <v>Butterworth</v>
      </c>
      <c r="J130" s="184" t="str">
        <f ca="1">IF(ISERROR($V130),"",OFFSET('Smelter Look-up'!$I$4,$V130-4,0))</f>
        <v>Pulau Pinang</v>
      </c>
      <c r="K130" s="224" t="s">
        <v>16443</v>
      </c>
      <c r="L130" s="224" t="s">
        <v>16444</v>
      </c>
      <c r="M130" s="224" t="s">
        <v>16091</v>
      </c>
      <c r="N130" s="224" t="s">
        <v>16445</v>
      </c>
      <c r="O130" s="224" t="s">
        <v>16446</v>
      </c>
      <c r="P130" s="185" t="s">
        <v>485</v>
      </c>
      <c r="Q130" s="225"/>
      <c r="R130" s="182" t="str">
        <f ca="1">IF(ISERROR($V130),"",OFFSET('Smelter Look-up'!$C$4,$V130-4,0)&amp;"")</f>
        <v>Malaysia Smelting Corporation (MSC)</v>
      </c>
      <c r="S130" s="181" t="str">
        <f t="shared" ca="1" si="14"/>
        <v>MY</v>
      </c>
      <c r="T130" s="181" t="str">
        <f ca="1">IF(B130="","",IF(ISERROR(MATCH($J130,SorP!$B$1:$B$6226,0)),"",INDIRECT("'SorP'!$A$"&amp;MATCH($S130&amp;$J130,SorP!C:C,0))))</f>
        <v>MY-07</v>
      </c>
      <c r="U130" s="201"/>
      <c r="V130" s="226">
        <f ca="1">IF(C130="",NA(),IF(OR(C130="Smelter not listed",C130="Smelter not yet identified"),MATCH($B130&amp;$D130,'Smelter Look-up'!$J:$J,0),MATCH($B130&amp;$C130,'Smelter Look-up'!$J:$J,0)))</f>
        <v>474</v>
      </c>
      <c r="X130" s="227">
        <f t="shared" ca="1" si="15"/>
        <v>0</v>
      </c>
      <c r="AB130" s="228" t="str">
        <f t="shared" ca="1" si="16"/>
        <v>TinMalaysia Smelting Corporation (MSC)</v>
      </c>
    </row>
    <row r="131" spans="1:28" s="227" customFormat="1" ht="25.2">
      <c r="A131" s="181" t="s">
        <v>758</v>
      </c>
      <c r="B131" s="182" t="str">
        <f ca="1">IF(LEN(A131)=0,"",INDEX('Smelter Look-up'!$A:$A,MATCH($A131,'Smelter Look-up'!$E:$E,0)))</f>
        <v>Tin</v>
      </c>
      <c r="C131" s="186" t="str">
        <f ca="1">IF(LEN(A131)=0,"",INDEX('Smelter Look-up'!$C:$C,MATCH($A131,'Smelter Look-up'!$E:$E,0)))</f>
        <v>Alpha</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t="s">
        <v>16000</v>
      </c>
      <c r="I131" s="184" t="str">
        <f ca="1">IF(ISERROR($V131),"",OFFSET('Smelter Look-up'!$H$4,$V131-4,0))</f>
        <v>Altoona</v>
      </c>
      <c r="J131" s="184" t="str">
        <f ca="1">IF(ISERROR($V131),"",OFFSET('Smelter Look-up'!$I$4,$V131-4,0))</f>
        <v>Pennsylvania</v>
      </c>
      <c r="K131" s="224" t="s">
        <v>16447</v>
      </c>
      <c r="L131" s="224" t="s">
        <v>16448</v>
      </c>
      <c r="M131" s="224"/>
      <c r="N131" s="224" t="s">
        <v>16203</v>
      </c>
      <c r="O131" s="224" t="s">
        <v>16204</v>
      </c>
      <c r="P131" s="185" t="s">
        <v>485</v>
      </c>
      <c r="Q131" s="225"/>
      <c r="R131" s="182" t="str">
        <f ca="1">IF(ISERROR($V131),"",OFFSET('Smelter Look-up'!$C$4,$V131-4,0)&amp;"")</f>
        <v>Alpha</v>
      </c>
      <c r="S131" s="181" t="str">
        <f t="shared" ca="1" si="14"/>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400</v>
      </c>
      <c r="X131" s="227">
        <f t="shared" ca="1" si="15"/>
        <v>0</v>
      </c>
      <c r="AB131" s="228" t="str">
        <f t="shared" ca="1" si="16"/>
        <v>TinAlpha</v>
      </c>
    </row>
    <row r="132" spans="1:28" s="227" customFormat="1" ht="37.799999999999997">
      <c r="A132" s="181" t="s">
        <v>1803</v>
      </c>
      <c r="B132" s="182" t="str">
        <f ca="1">IF(LEN(A132)=0,"",INDEX('Smelter Look-up'!$A:$A,MATCH($A132,'Smelter Look-up'!$E:$E,0)))</f>
        <v>Tin</v>
      </c>
      <c r="C132" s="186" t="str">
        <f ca="1">IF(LEN(A132)=0,"",INDEX('Smelter Look-up'!$C:$C,MATCH($A132,'Smelter Look-up'!$E:$E,0)))</f>
        <v>Aurubis Berango</v>
      </c>
      <c r="D132" s="230"/>
      <c r="E132" s="182" t="str">
        <f ca="1">IF(ISERROR($V132),"",OFFSET('Smelter Look-up'!$D$4,$V132-4,0)&amp;"")</f>
        <v>SPAIN</v>
      </c>
      <c r="F132" s="182" t="str">
        <f ca="1">IF(ISERROR($V132),"",OFFSET('Smelter Look-up'!$E$4,$V132-4,0))</f>
        <v>CID002774</v>
      </c>
      <c r="G132" s="182" t="str">
        <f ca="1">IF(C132=$X$4,IF(ISERROR($V132),"Enter smelter details","RMI"),IF(ISERROR($V132),"",OFFSET('Smelter Look-up'!$F$4,$V132-4,0)))</f>
        <v>RMI</v>
      </c>
      <c r="H132" s="183" t="s">
        <v>16001</v>
      </c>
      <c r="I132" s="184" t="str">
        <f ca="1">IF(ISERROR($V132),"",OFFSET('Smelter Look-up'!$H$4,$V132-4,0))</f>
        <v>Berango</v>
      </c>
      <c r="J132" s="184" t="str">
        <f ca="1">IF(ISERROR($V132),"",OFFSET('Smelter Look-up'!$I$4,$V132-4,0))</f>
        <v>Bizkaia</v>
      </c>
      <c r="K132" s="224" t="s">
        <v>16436</v>
      </c>
      <c r="L132" s="224" t="s">
        <v>16437</v>
      </c>
      <c r="M132" s="224" t="s">
        <v>16449</v>
      </c>
      <c r="N132" s="224" t="s">
        <v>16203</v>
      </c>
      <c r="O132" s="224" t="s">
        <v>16204</v>
      </c>
      <c r="P132" s="185" t="s">
        <v>485</v>
      </c>
      <c r="Q132" s="225"/>
      <c r="R132" s="182" t="str">
        <f ca="1">IF(ISERROR($V132),"",OFFSET('Smelter Look-up'!$C$4,$V132-4,0)&amp;"")</f>
        <v>Aurubis Berango</v>
      </c>
      <c r="S132" s="181" t="str">
        <f t="shared" ca="1" si="14"/>
        <v>ES</v>
      </c>
      <c r="T132" s="181" t="str">
        <f ca="1">IF(B132="","",IF(ISERROR(MATCH($J132,SorP!$B$1:$B$6226,0)),"",INDIRECT("'SorP'!$A$"&amp;MATCH($S132&amp;$J132,SorP!C:C,0))))</f>
        <v>ES-BI</v>
      </c>
      <c r="U132" s="201"/>
      <c r="V132" s="226">
        <f ca="1">IF(C132="",NA(),IF(OR(C132="Smelter not listed",C132="Smelter not yet identified"),MATCH($B132&amp;$D132,'Smelter Look-up'!$J:$J,0),MATCH($B132&amp;$C132,'Smelter Look-up'!$J:$J,0)))</f>
        <v>406</v>
      </c>
      <c r="X132" s="227">
        <f t="shared" ca="1" si="15"/>
        <v>0</v>
      </c>
      <c r="AB132" s="228" t="str">
        <f t="shared" ca="1" si="16"/>
        <v>TinAurubis Berango</v>
      </c>
    </row>
    <row r="133" spans="1:28" s="227" customFormat="1" ht="100.8">
      <c r="A133" s="181" t="s">
        <v>2261</v>
      </c>
      <c r="B133" s="182" t="str">
        <f ca="1">IF(LEN(A133)=0,"",INDEX('Smelter Look-up'!$A:$A,MATCH($A133,'Smelter Look-up'!$E:$E,0)))</f>
        <v>Tin</v>
      </c>
      <c r="C133" s="186" t="str">
        <f ca="1">IF(LEN(A133)=0,"",INDEX('Smelter Look-up'!$C:$C,MATCH($A133,'Smelter Look-up'!$E:$E,0)))</f>
        <v>Chenzhou Yunxiang Mining and Metallurgy Co., Ltd.</v>
      </c>
      <c r="D133" s="230"/>
      <c r="E133" s="182" t="str">
        <f ca="1">IF(ISERROR($V133),"",OFFSET('Smelter Look-up'!$D$4,$V133-4,0)&amp;"")</f>
        <v>CHINA</v>
      </c>
      <c r="F133" s="182" t="str">
        <f ca="1">IF(ISERROR($V133),"",OFFSET('Smelter Look-up'!$E$4,$V133-4,0))</f>
        <v>CID000228</v>
      </c>
      <c r="G133" s="182" t="str">
        <f ca="1">IF(C133=$X$4,IF(ISERROR($V133),"Enter smelter details","RMI"),IF(ISERROR($V133),"",OFFSET('Smelter Look-up'!$F$4,$V133-4,0)))</f>
        <v>RMI</v>
      </c>
      <c r="H133" s="183" t="s">
        <v>16002</v>
      </c>
      <c r="I133" s="184" t="str">
        <f ca="1">IF(ISERROR($V133),"",OFFSET('Smelter Look-up'!$H$4,$V133-4,0))</f>
        <v>Chenzhou</v>
      </c>
      <c r="J133" s="184" t="str">
        <f ca="1">IF(ISERROR($V133),"",OFFSET('Smelter Look-up'!$I$4,$V133-4,0))</f>
        <v>Hunan Sheng</v>
      </c>
      <c r="K133" s="224" t="s">
        <v>16450</v>
      </c>
      <c r="L133" s="224" t="s">
        <v>16451</v>
      </c>
      <c r="M133" s="224" t="s">
        <v>16452</v>
      </c>
      <c r="N133" s="224" t="s">
        <v>16097</v>
      </c>
      <c r="O133" s="224" t="s">
        <v>16435</v>
      </c>
      <c r="P133" s="185" t="s">
        <v>485</v>
      </c>
      <c r="Q133" s="225"/>
      <c r="R133" s="182" t="str">
        <f ca="1">IF(ISERROR($V133),"",OFFSET('Smelter Look-up'!$C$4,$V133-4,0)&amp;"")</f>
        <v>Chenzhou Yunxiang Mining and Metallurgy Co., Ltd.</v>
      </c>
      <c r="S133" s="181" t="str">
        <f t="shared" ref="S133" ca="1" si="17">IF(B133="","",IF(ISERROR(MATCH($E133,CL,0)),"Unknown",INDIRECT("'C'!$A$"&amp;MATCH($E133,CL,0)+1)))</f>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411</v>
      </c>
      <c r="X133" s="227">
        <f t="shared" ref="X133" ca="1" si="18">IF(AND(C133="Smelter not listed",OR(LEN(D133)=0,LEN(E133)=0)),1,0)</f>
        <v>0</v>
      </c>
      <c r="AB133" s="228" t="str">
        <f t="shared" ref="AB133" ca="1" si="19">B133&amp;C133</f>
        <v>TinChenzhou Yunxiang Mining and Metallurgy Co., Ltd.</v>
      </c>
    </row>
    <row r="134" spans="1:28" s="227" customFormat="1" ht="75.599999999999994">
      <c r="A134" s="181" t="s">
        <v>12908</v>
      </c>
      <c r="B134" s="182" t="str">
        <f ca="1">IF(LEN(A134)=0,"",INDEX('Smelter Look-up'!$A:$A,MATCH($A134,'Smelter Look-up'!$E:$E,0)))</f>
        <v>Tin</v>
      </c>
      <c r="C134" s="186" t="str">
        <f ca="1">IF(LEN(A134)=0,"",INDEX('Smelter Look-up'!$C:$C,MATCH($A134,'Smelter Look-up'!$E:$E,0)))</f>
        <v>Chifeng Dajingzi Tin Industry Co., Ltd.</v>
      </c>
      <c r="D134" s="230"/>
      <c r="E134" s="182" t="str">
        <f ca="1">IF(ISERROR($V134),"",OFFSET('Smelter Look-up'!$D$4,$V134-4,0)&amp;"")</f>
        <v>CHINA</v>
      </c>
      <c r="F134" s="182" t="str">
        <f ca="1">IF(ISERROR($V134),"",OFFSET('Smelter Look-up'!$E$4,$V134-4,0))</f>
        <v>CID003190</v>
      </c>
      <c r="G134" s="182" t="str">
        <f ca="1">IF(C134=$X$4,IF(ISERROR($V134),"Enter smelter details","RMI"),IF(ISERROR($V134),"",OFFSET('Smelter Look-up'!$F$4,$V134-4,0)))</f>
        <v>RMI</v>
      </c>
      <c r="H134" s="183" t="s">
        <v>16003</v>
      </c>
      <c r="I134" s="184" t="str">
        <f ca="1">IF(ISERROR($V134),"",OFFSET('Smelter Look-up'!$H$4,$V134-4,0))</f>
        <v>Chifeng</v>
      </c>
      <c r="J134" s="184" t="str">
        <f ca="1">IF(ISERROR($V134),"",OFFSET('Smelter Look-up'!$I$4,$V134-4,0))</f>
        <v>Nei Mongol Zizhiqu</v>
      </c>
      <c r="K134" s="224" t="s">
        <v>16453</v>
      </c>
      <c r="L134" s="224" t="s">
        <v>16454</v>
      </c>
      <c r="M134" s="224" t="s">
        <v>16455</v>
      </c>
      <c r="N134" s="224" t="s">
        <v>16097</v>
      </c>
      <c r="O134" s="224" t="s">
        <v>16435</v>
      </c>
      <c r="P134" s="185" t="s">
        <v>485</v>
      </c>
      <c r="Q134" s="225"/>
      <c r="R134" s="182" t="str">
        <f ca="1">IF(ISERROR($V134),"",OFFSET('Smelter Look-up'!$C$4,$V134-4,0)&amp;"")</f>
        <v>Chifeng Dajingzi Tin Industry Co., Ltd.</v>
      </c>
      <c r="S134" s="181" t="str">
        <f t="shared" ref="S134:S165" ca="1" si="20">IF(B134="","",IF(ISERROR(MATCH($E134,CL,0)),"Unknown",INDIRECT("'C'!$A$"&amp;MATCH($E134,CL,0)+1)))</f>
        <v>CN</v>
      </c>
      <c r="T134" s="181" t="str">
        <f ca="1">IF(B134="","",IF(ISERROR(MATCH($J134,SorP!$B$1:$B$6226,0)),"",INDIRECT("'SorP'!$A$"&amp;MATCH($S134&amp;$J134,SorP!C:C,0))))</f>
        <v>CN-NM</v>
      </c>
      <c r="U134" s="201"/>
      <c r="V134" s="226">
        <f ca="1">IF(C134="",NA(),IF(OR(C134="Smelter not listed",C134="Smelter not yet identified"),MATCH($B134&amp;$D134,'Smelter Look-up'!$J:$J,0),MATCH($B134&amp;$C134,'Smelter Look-up'!$J:$J,0)))</f>
        <v>412</v>
      </c>
      <c r="X134" s="227">
        <f t="shared" ref="X134:X165" ca="1" si="21">IF(AND(C134="Smelter not listed",OR(LEN(D134)=0,LEN(E134)=0)),1,0)</f>
        <v>0</v>
      </c>
      <c r="AB134" s="228" t="str">
        <f t="shared" ref="AB134:AB165" ca="1" si="22">B134&amp;C134</f>
        <v>TinChifeng Dajingzi Tin Industry Co., Ltd.</v>
      </c>
    </row>
    <row r="135" spans="1:28" s="227" customFormat="1" ht="151.19999999999999">
      <c r="A135" s="181" t="s">
        <v>15057</v>
      </c>
      <c r="B135" s="182" t="str">
        <f ca="1">IF(LEN(A135)=0,"",INDEX('Smelter Look-up'!$A:$A,MATCH($A135,'Smelter Look-up'!$E:$E,0)))</f>
        <v>Tin</v>
      </c>
      <c r="C135" s="186" t="str">
        <f ca="1">IF(LEN(A135)=0,"",INDEX('Smelter Look-up'!$C:$C,MATCH($A135,'Smelter Look-up'!$E:$E,0)))</f>
        <v>CRM Fundicao De Metais E Comercio De Equipamentos Eletronicos Do Brasil Ltda</v>
      </c>
      <c r="D135" s="230"/>
      <c r="E135" s="182" t="str">
        <f ca="1">IF(ISERROR($V135),"",OFFSET('Smelter Look-up'!$D$4,$V135-4,0)&amp;"")</f>
        <v>BRAZIL</v>
      </c>
      <c r="F135" s="182" t="str">
        <f ca="1">IF(ISERROR($V135),"",OFFSET('Smelter Look-up'!$E$4,$V135-4,0))</f>
        <v>CID003486</v>
      </c>
      <c r="G135" s="182" t="str">
        <f ca="1">IF(C135=$X$4,IF(ISERROR($V135),"Enter smelter details","RMI"),IF(ISERROR($V135),"",OFFSET('Smelter Look-up'!$F$4,$V135-4,0)))</f>
        <v>RMI</v>
      </c>
      <c r="H135" s="183" t="s">
        <v>16004</v>
      </c>
      <c r="I135" s="184" t="str">
        <f ca="1">IF(ISERROR($V135),"",OFFSET('Smelter Look-up'!$H$4,$V135-4,0))</f>
        <v>São José</v>
      </c>
      <c r="J135" s="184" t="str">
        <f ca="1">IF(ISERROR($V135),"",OFFSET('Smelter Look-up'!$I$4,$V135-4,0))</f>
        <v>Santa Catarina</v>
      </c>
      <c r="K135" s="224" t="s">
        <v>16456</v>
      </c>
      <c r="L135" s="224" t="s">
        <v>16457</v>
      </c>
      <c r="M135" s="224" t="s">
        <v>16458</v>
      </c>
      <c r="N135" s="224" t="s">
        <v>16092</v>
      </c>
      <c r="O135" s="224" t="s">
        <v>16093</v>
      </c>
      <c r="P135" s="185" t="s">
        <v>484</v>
      </c>
      <c r="Q135" s="225"/>
      <c r="R135" s="182" t="str">
        <f ca="1">IF(ISERROR($V135),"",OFFSET('Smelter Look-up'!$C$4,$V135-4,0)&amp;"")</f>
        <v>CRM Fundicao De Metais E Comercio De Equipamentos Eletronicos Do Brasil Ltda</v>
      </c>
      <c r="S135" s="181" t="str">
        <f t="shared" ca="1" si="20"/>
        <v>BR</v>
      </c>
      <c r="T135" s="181" t="str">
        <f ca="1">IF(B135="","",IF(ISERROR(MATCH($J135,SorP!$B$1:$B$6226,0)),"",INDIRECT("'SorP'!$A$"&amp;MATCH($S135&amp;$J135,SorP!C:C,0))))</f>
        <v>BR-SC</v>
      </c>
      <c r="U135" s="201"/>
      <c r="V135" s="226">
        <f ca="1">IF(C135="",NA(),IF(OR(C135="Smelter not listed",C135="Smelter not yet identified"),MATCH($B135&amp;$D135,'Smelter Look-up'!$J:$J,0),MATCH($B135&amp;$C135,'Smelter Look-up'!$J:$J,0)))</f>
        <v>420</v>
      </c>
      <c r="X135" s="227">
        <f t="shared" ca="1" si="21"/>
        <v>0</v>
      </c>
      <c r="AB135" s="228" t="str">
        <f t="shared" ca="1" si="22"/>
        <v>TinCRM Fundicao De Metais E Comercio De Equipamentos Eletronicos Do Brasil Ltda</v>
      </c>
    </row>
    <row r="136" spans="1:28" s="227" customFormat="1" ht="37.799999999999997">
      <c r="A136" s="181" t="s">
        <v>15060</v>
      </c>
      <c r="B136" s="182" t="str">
        <f ca="1">IF(LEN(A136)=0,"",INDEX('Smelter Look-up'!$A:$A,MATCH($A136,'Smelter Look-up'!$E:$E,0)))</f>
        <v>Tin</v>
      </c>
      <c r="C136" s="186" t="str">
        <f ca="1">IF(LEN(A136)=0,"",INDEX('Smelter Look-up'!$C:$C,MATCH($A136,'Smelter Look-up'!$E:$E,0)))</f>
        <v>CRM Synergies</v>
      </c>
      <c r="D136" s="230"/>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t="s">
        <v>16005</v>
      </c>
      <c r="I136" s="184" t="str">
        <f ca="1">IF(ISERROR($V136),"",OFFSET('Smelter Look-up'!$H$4,$V136-4,0))</f>
        <v>Toledo</v>
      </c>
      <c r="J136" s="184" t="str">
        <f ca="1">IF(ISERROR($V136),"",OFFSET('Smelter Look-up'!$I$4,$V136-4,0))</f>
        <v>Toledo</v>
      </c>
      <c r="K136" s="224" t="s">
        <v>16459</v>
      </c>
      <c r="L136" s="224" t="s">
        <v>16460</v>
      </c>
      <c r="M136" s="224" t="s">
        <v>16091</v>
      </c>
      <c r="N136" s="224" t="s">
        <v>16092</v>
      </c>
      <c r="O136" s="224" t="s">
        <v>16093</v>
      </c>
      <c r="P136" s="185" t="s">
        <v>484</v>
      </c>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422</v>
      </c>
      <c r="X136" s="227">
        <f t="shared" ca="1" si="21"/>
        <v>0</v>
      </c>
      <c r="AB136" s="228" t="str">
        <f t="shared" ca="1" si="22"/>
        <v>TinCRM Synergies</v>
      </c>
    </row>
    <row r="137" spans="1:28" s="227" customFormat="1" ht="50.4">
      <c r="A137" s="181" t="s">
        <v>15499</v>
      </c>
      <c r="B137" s="182" t="str">
        <f ca="1">IF(LEN(A137)=0,"",INDEX('Smelter Look-up'!$A:$A,MATCH($A137,'Smelter Look-up'!$E:$E,0)))</f>
        <v>Tin</v>
      </c>
      <c r="C137" s="186" t="str">
        <f ca="1">IF(LEN(A137)=0,"",INDEX('Smelter Look-up'!$C:$C,MATCH($A137,'Smelter Look-up'!$E:$E,0)))</f>
        <v>CV Ayi Jaya</v>
      </c>
      <c r="D137" s="230"/>
      <c r="E137" s="182" t="str">
        <f ca="1">IF(ISERROR($V137),"",OFFSET('Smelter Look-up'!$D$4,$V137-4,0)&amp;"")</f>
        <v>INDONESIA</v>
      </c>
      <c r="F137" s="182" t="str">
        <f ca="1">IF(ISERROR($V137),"",OFFSET('Smelter Look-up'!$E$4,$V137-4,0))</f>
        <v>CID002570</v>
      </c>
      <c r="G137" s="182" t="str">
        <f ca="1">IF(C137=$X$4,IF(ISERROR($V137),"Enter smelter details","RMI"),IF(ISERROR($V137),"",OFFSET('Smelter Look-up'!$F$4,$V137-4,0)))</f>
        <v>RMI</v>
      </c>
      <c r="H137" s="183" t="s">
        <v>16006</v>
      </c>
      <c r="I137" s="184" t="str">
        <f ca="1">IF(ISERROR($V137),"",OFFSET('Smelter Look-up'!$H$4,$V137-4,0))</f>
        <v>Sungailiat</v>
      </c>
      <c r="J137" s="184" t="str">
        <f ca="1">IF(ISERROR($V137),"",OFFSET('Smelter Look-up'!$I$4,$V137-4,0))</f>
        <v>Kepulauan Bangka Belitung</v>
      </c>
      <c r="K137" s="224" t="s">
        <v>16461</v>
      </c>
      <c r="L137" s="224" t="s">
        <v>16462</v>
      </c>
      <c r="M137" s="224"/>
      <c r="N137" s="224" t="s">
        <v>16097</v>
      </c>
      <c r="O137" s="224" t="s">
        <v>16265</v>
      </c>
      <c r="P137" s="185" t="s">
        <v>485</v>
      </c>
      <c r="Q137" s="225"/>
      <c r="R137" s="182" t="str">
        <f ca="1">IF(ISERROR($V137),"",OFFSET('Smelter Look-up'!$C$4,$V137-4,0)&amp;"")</f>
        <v>CV Ayi Jaya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423</v>
      </c>
      <c r="X137" s="227">
        <f t="shared" ca="1" si="21"/>
        <v>0</v>
      </c>
      <c r="AB137" s="228" t="str">
        <f t="shared" ca="1" si="22"/>
        <v>TinCV Ayi Jaya</v>
      </c>
    </row>
    <row r="138" spans="1:28" s="227" customFormat="1" ht="50.4">
      <c r="A138" s="181" t="s">
        <v>15065</v>
      </c>
      <c r="B138" s="182" t="str">
        <f ca="1">IF(LEN(A138)=0,"",INDEX('Smelter Look-up'!$A:$A,MATCH($A138,'Smelter Look-up'!$E:$E,0)))</f>
        <v>Tin</v>
      </c>
      <c r="C138" s="186" t="str">
        <f ca="1">IF(LEN(A138)=0,"",INDEX('Smelter Look-up'!$C:$C,MATCH($A138,'Smelter Look-up'!$E:$E,0)))</f>
        <v>CV Venus Inti Perkasa</v>
      </c>
      <c r="D138" s="230"/>
      <c r="E138" s="182" t="str">
        <f ca="1">IF(ISERROR($V138),"",OFFSET('Smelter Look-up'!$D$4,$V138-4,0)&amp;"")</f>
        <v>INDONESIA</v>
      </c>
      <c r="F138" s="182" t="str">
        <f ca="1">IF(ISERROR($V138),"",OFFSET('Smelter Look-up'!$E$4,$V138-4,0))</f>
        <v>CID002455</v>
      </c>
      <c r="G138" s="182" t="str">
        <f ca="1">IF(C138=$X$4,IF(ISERROR($V138),"Enter smelter details","RMI"),IF(ISERROR($V138),"",OFFSET('Smelter Look-up'!$F$4,$V138-4,0)))</f>
        <v>RMI</v>
      </c>
      <c r="H138" s="183" t="s">
        <v>16007</v>
      </c>
      <c r="I138" s="184" t="str">
        <f ca="1">IF(ISERROR($V138),"",OFFSET('Smelter Look-up'!$H$4,$V138-4,0))</f>
        <v>Pangkal Pinang</v>
      </c>
      <c r="J138" s="184" t="str">
        <f ca="1">IF(ISERROR($V138),"",OFFSET('Smelter Look-up'!$I$4,$V138-4,0))</f>
        <v>Kepulauan Bangka Belitung</v>
      </c>
      <c r="K138" s="224" t="s">
        <v>16463</v>
      </c>
      <c r="L138" s="224" t="s">
        <v>16464</v>
      </c>
      <c r="M138" s="224"/>
      <c r="N138" s="224" t="s">
        <v>16097</v>
      </c>
      <c r="O138" s="224" t="s">
        <v>16265</v>
      </c>
      <c r="P138" s="185" t="s">
        <v>485</v>
      </c>
      <c r="Q138" s="225"/>
      <c r="R138" s="182" t="str">
        <f ca="1">IF(ISERROR($V138),"",OFFSET('Smelter Look-up'!$C$4,$V138-4,0)&amp;"")</f>
        <v>CV Venus Inti Perkasa</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427</v>
      </c>
      <c r="X138" s="227">
        <f t="shared" ca="1" si="21"/>
        <v>0</v>
      </c>
      <c r="AB138" s="228" t="str">
        <f t="shared" ca="1" si="22"/>
        <v>TinCV Venus Inti Perkasa</v>
      </c>
    </row>
    <row r="139" spans="1:28" s="227" customFormat="1" ht="37.799999999999997">
      <c r="A139" s="181" t="s">
        <v>1398</v>
      </c>
      <c r="B139" s="182" t="str">
        <f ca="1">IF(LEN(A139)=0,"",INDEX('Smelter Look-up'!$A:$A,MATCH($A139,'Smelter Look-up'!$E:$E,0)))</f>
        <v>Tin</v>
      </c>
      <c r="C139" s="186" t="str">
        <f ca="1">IF(LEN(A139)=0,"",INDEX('Smelter Look-up'!$C:$C,MATCH($A139,'Smelter Look-up'!$E:$E,0)))</f>
        <v>Dowa</v>
      </c>
      <c r="D139" s="230"/>
      <c r="E139" s="182" t="str">
        <f ca="1">IF(ISERROR($V139),"",OFFSET('Smelter Look-up'!$D$4,$V139-4,0)&amp;"")</f>
        <v>JAPAN</v>
      </c>
      <c r="F139" s="182" t="str">
        <f ca="1">IF(ISERROR($V139),"",OFFSET('Smelter Look-up'!$E$4,$V139-4,0))</f>
        <v>CID000402</v>
      </c>
      <c r="G139" s="182" t="str">
        <f ca="1">IF(C139=$X$4,IF(ISERROR($V139),"Enter smelter details","RMI"),IF(ISERROR($V139),"",OFFSET('Smelter Look-up'!$F$4,$V139-4,0)))</f>
        <v>RMI</v>
      </c>
      <c r="H139" s="183" t="s">
        <v>15891</v>
      </c>
      <c r="I139" s="184" t="str">
        <f ca="1">IF(ISERROR($V139),"",OFFSET('Smelter Look-up'!$H$4,$V139-4,0))</f>
        <v>Kosaka</v>
      </c>
      <c r="J139" s="184" t="str">
        <f ca="1">IF(ISERROR($V139),"",OFFSET('Smelter Look-up'!$I$4,$V139-4,0))</f>
        <v>Akita</v>
      </c>
      <c r="K139" s="224" t="s">
        <v>16142</v>
      </c>
      <c r="L139" s="224" t="s">
        <v>16143</v>
      </c>
      <c r="M139" s="224" t="s">
        <v>16465</v>
      </c>
      <c r="N139" s="224" t="s">
        <v>16092</v>
      </c>
      <c r="O139" s="224" t="s">
        <v>16093</v>
      </c>
      <c r="P139" s="185" t="s">
        <v>484</v>
      </c>
      <c r="Q139" s="225"/>
      <c r="R139" s="182" t="str">
        <f ca="1">IF(ISERROR($V139),"",OFFSET('Smelter Look-up'!$C$4,$V139-4,0)&amp;"")</f>
        <v>Dowa</v>
      </c>
      <c r="S139" s="181" t="str">
        <f t="shared" ca="1" si="20"/>
        <v>JP</v>
      </c>
      <c r="T139" s="181" t="str">
        <f ca="1">IF(B139="","",IF(ISERROR(MATCH($J139,SorP!$B$1:$B$6226,0)),"",INDIRECT("'SorP'!$A$"&amp;MATCH($S139&amp;$J139,SorP!C:C,0))))</f>
        <v>JP-05</v>
      </c>
      <c r="U139" s="201"/>
      <c r="V139" s="226">
        <f ca="1">IF(C139="",NA(),IF(OR(C139="Smelter not listed",C139="Smelter not yet identified"),MATCH($B139&amp;$D139,'Smelter Look-up'!$J:$J,0),MATCH($B139&amp;$C139,'Smelter Look-up'!$J:$J,0)))</f>
        <v>429</v>
      </c>
      <c r="X139" s="227">
        <f t="shared" ca="1" si="21"/>
        <v>0</v>
      </c>
      <c r="AB139" s="228" t="str">
        <f t="shared" ca="1" si="22"/>
        <v>TinDowa</v>
      </c>
    </row>
    <row r="140" spans="1:28" s="227" customFormat="1" ht="37.799999999999997">
      <c r="A140" s="181" t="s">
        <v>15438</v>
      </c>
      <c r="B140" s="182" t="str">
        <f ca="1">IF(LEN(A140)=0,"",INDEX('Smelter Look-up'!$A:$A,MATCH($A140,'Smelter Look-up'!$E:$E,0)))</f>
        <v>Tin</v>
      </c>
      <c r="C140" s="186" t="str">
        <f ca="1">IF(LEN(A140)=0,"",INDEX('Smelter Look-up'!$C:$C,MATCH($A140,'Smelter Look-up'!$E:$E,0)))</f>
        <v>DS Myanmar</v>
      </c>
      <c r="D140" s="230"/>
      <c r="E140" s="182" t="str">
        <f ca="1">IF(ISERROR($V140),"",OFFSET('Smelter Look-up'!$D$4,$V140-4,0)&amp;"")</f>
        <v>MYANMAR</v>
      </c>
      <c r="F140" s="182" t="str">
        <f ca="1">IF(ISERROR($V140),"",OFFSET('Smelter Look-up'!$E$4,$V140-4,0))</f>
        <v>CID003831</v>
      </c>
      <c r="G140" s="182" t="str">
        <f ca="1">IF(C140=$X$4,IF(ISERROR($V140),"Enter smelter details","RMI"),IF(ISERROR($V140),"",OFFSET('Smelter Look-up'!$F$4,$V140-4,0)))</f>
        <v>RMI</v>
      </c>
      <c r="H140" s="183" t="s">
        <v>16008</v>
      </c>
      <c r="I140" s="184" t="str">
        <f ca="1">IF(ISERROR($V140),"",OFFSET('Smelter Look-up'!$H$4,$V140-4,0))</f>
        <v>Yangon</v>
      </c>
      <c r="J140" s="184" t="str">
        <f ca="1">IF(ISERROR($V140),"",OFFSET('Smelter Look-up'!$I$4,$V140-4,0))</f>
        <v>Yangon</v>
      </c>
      <c r="K140" s="224" t="s">
        <v>16466</v>
      </c>
      <c r="L140" s="224" t="s">
        <v>16467</v>
      </c>
      <c r="M140" s="224" t="s">
        <v>16091</v>
      </c>
      <c r="N140" s="224" t="s">
        <v>16468</v>
      </c>
      <c r="O140" s="224" t="s">
        <v>16469</v>
      </c>
      <c r="P140" s="185" t="s">
        <v>485</v>
      </c>
      <c r="Q140" s="225"/>
      <c r="R140" s="182" t="str">
        <f ca="1">IF(ISERROR($V140),"",OFFSET('Smelter Look-up'!$C$4,$V140-4,0)&amp;"")</f>
        <v>DS Myanmar</v>
      </c>
      <c r="S140" s="181" t="str">
        <f t="shared" ca="1" si="20"/>
        <v>MM</v>
      </c>
      <c r="T140" s="181" t="str">
        <f ca="1">IF(B140="","",IF(ISERROR(MATCH($J140,SorP!$B$1:$B$6226,0)),"",INDIRECT("'SorP'!$A$"&amp;MATCH($S140&amp;$J140,SorP!C:C,0))))</f>
        <v>MM-06</v>
      </c>
      <c r="U140" s="201"/>
      <c r="V140" s="226">
        <f ca="1">IF(C140="",NA(),IF(OR(C140="Smelter not listed",C140="Smelter not yet identified"),MATCH($B140&amp;$D140,'Smelter Look-up'!$J:$J,0),MATCH($B140&amp;$C140,'Smelter Look-up'!$J:$J,0)))</f>
        <v>431</v>
      </c>
      <c r="X140" s="227">
        <f t="shared" ca="1" si="21"/>
        <v>0</v>
      </c>
      <c r="AB140" s="228" t="str">
        <f t="shared" ca="1" si="22"/>
        <v>TinDS Myanmar</v>
      </c>
    </row>
    <row r="141" spans="1:28" s="227" customFormat="1" ht="37.799999999999997">
      <c r="A141" s="181" t="s">
        <v>759</v>
      </c>
      <c r="B141" s="182" t="str">
        <f ca="1">IF(LEN(A141)=0,"",INDEX('Smelter Look-up'!$A:$A,MATCH($A141,'Smelter Look-up'!$E:$E,0)))</f>
        <v>Tin</v>
      </c>
      <c r="C141" s="186" t="str">
        <f ca="1">IF(LEN(A141)=0,"",INDEX('Smelter Look-up'!$C:$C,MATCH($A141,'Smelter Look-up'!$E:$E,0)))</f>
        <v>EM Vinto</v>
      </c>
      <c r="D141" s="230"/>
      <c r="E141" s="182" t="str">
        <f ca="1">IF(ISERROR($V141),"",OFFSET('Smelter Look-up'!$D$4,$V141-4,0)&amp;"")</f>
        <v>BOLIVIA (PLURINATIONAL STATE OF)</v>
      </c>
      <c r="F141" s="182" t="str">
        <f ca="1">IF(ISERROR($V141),"",OFFSET('Smelter Look-up'!$E$4,$V141-4,0))</f>
        <v>CID000438</v>
      </c>
      <c r="G141" s="182" t="str">
        <f ca="1">IF(C141=$X$4,IF(ISERROR($V141),"Enter smelter details","RMI"),IF(ISERROR($V141),"",OFFSET('Smelter Look-up'!$F$4,$V141-4,0)))</f>
        <v>RMI</v>
      </c>
      <c r="H141" s="183" t="s">
        <v>16009</v>
      </c>
      <c r="I141" s="184" t="str">
        <f ca="1">IF(ISERROR($V141),"",OFFSET('Smelter Look-up'!$H$4,$V141-4,0))</f>
        <v>Oruro</v>
      </c>
      <c r="J141" s="184" t="str">
        <f ca="1">IF(ISERROR($V141),"",OFFSET('Smelter Look-up'!$I$4,$V141-4,0))</f>
        <v>Oruro</v>
      </c>
      <c r="K141" s="224" t="s">
        <v>16470</v>
      </c>
      <c r="L141" s="224" t="s">
        <v>16471</v>
      </c>
      <c r="M141" s="224" t="s">
        <v>16091</v>
      </c>
      <c r="N141" s="224" t="s">
        <v>16097</v>
      </c>
      <c r="O141" s="224" t="s">
        <v>16472</v>
      </c>
      <c r="P141" s="185" t="s">
        <v>485</v>
      </c>
      <c r="Q141" s="225"/>
      <c r="R141" s="182" t="str">
        <f ca="1">IF(ISERROR($V141),"",OFFSET('Smelter Look-up'!$C$4,$V141-4,0)&amp;"")</f>
        <v>EM Vinto</v>
      </c>
      <c r="S141" s="181" t="str">
        <f t="shared" ca="1" si="20"/>
        <v>BO</v>
      </c>
      <c r="T141" s="181" t="str">
        <f ca="1">IF(B141="","",IF(ISERROR(MATCH($J141,SorP!$B$1:$B$6226,0)),"",INDIRECT("'SorP'!$A$"&amp;MATCH($S141&amp;$J141,SorP!C:C,0))))</f>
        <v>BO-O</v>
      </c>
      <c r="U141" s="201"/>
      <c r="V141" s="226">
        <f ca="1">IF(C141="",NA(),IF(OR(C141="Smelter not listed",C141="Smelter not yet identified"),MATCH($B141&amp;$D141,'Smelter Look-up'!$J:$J,0),MATCH($B141&amp;$C141,'Smelter Look-up'!$J:$J,0)))</f>
        <v>433</v>
      </c>
      <c r="X141" s="227">
        <f t="shared" ca="1" si="21"/>
        <v>0</v>
      </c>
      <c r="AB141" s="228" t="str">
        <f t="shared" ca="1" si="22"/>
        <v>TinEM Vinto</v>
      </c>
    </row>
    <row r="142" spans="1:28" s="227" customFormat="1" ht="50.4">
      <c r="A142" s="181" t="s">
        <v>760</v>
      </c>
      <c r="B142" s="182" t="str">
        <f ca="1">IF(LEN(A142)=0,"",INDEX('Smelter Look-up'!$A:$A,MATCH($A142,'Smelter Look-up'!$E:$E,0)))</f>
        <v>Tin</v>
      </c>
      <c r="C142" s="186" t="str">
        <f ca="1">IF(LEN(A142)=0,"",INDEX('Smelter Look-up'!$C:$C,MATCH($A142,'Smelter Look-up'!$E:$E,0)))</f>
        <v>Estanho de Rondonia S.A.</v>
      </c>
      <c r="D142" s="230"/>
      <c r="E142" s="182" t="str">
        <f ca="1">IF(ISERROR($V142),"",OFFSET('Smelter Look-up'!$D$4,$V142-4,0)&amp;"")</f>
        <v>BRAZIL</v>
      </c>
      <c r="F142" s="182" t="str">
        <f ca="1">IF(ISERROR($V142),"",OFFSET('Smelter Look-up'!$E$4,$V142-4,0))</f>
        <v>CID000448</v>
      </c>
      <c r="G142" s="182" t="str">
        <f ca="1">IF(C142=$X$4,IF(ISERROR($V142),"Enter smelter details","RMI"),IF(ISERROR($V142),"",OFFSET('Smelter Look-up'!$F$4,$V142-4,0)))</f>
        <v>RMI</v>
      </c>
      <c r="H142" s="183" t="s">
        <v>16010</v>
      </c>
      <c r="I142" s="184" t="str">
        <f ca="1">IF(ISERROR($V142),"",OFFSET('Smelter Look-up'!$H$4,$V142-4,0))</f>
        <v>Ariquemes</v>
      </c>
      <c r="J142" s="184" t="str">
        <f ca="1">IF(ISERROR($V142),"",OFFSET('Smelter Look-up'!$I$4,$V142-4,0))</f>
        <v>Rondônia</v>
      </c>
      <c r="K142" s="224" t="s">
        <v>16473</v>
      </c>
      <c r="L142" s="224" t="s">
        <v>16474</v>
      </c>
      <c r="M142" s="224" t="s">
        <v>16091</v>
      </c>
      <c r="N142" s="224" t="s">
        <v>16475</v>
      </c>
      <c r="O142" s="224" t="s">
        <v>16212</v>
      </c>
      <c r="P142" s="185" t="s">
        <v>485</v>
      </c>
      <c r="Q142" s="225"/>
      <c r="R142" s="182" t="str">
        <f ca="1">IF(ISERROR($V142),"",OFFSET('Smelter Look-up'!$C$4,$V142-4,0)&amp;"")</f>
        <v>Estanho de Rondonia S.A.</v>
      </c>
      <c r="S142" s="181" t="str">
        <f t="shared" ca="1" si="20"/>
        <v>BR</v>
      </c>
      <c r="T142" s="181" t="str">
        <f ca="1">IF(B142="","",IF(ISERROR(MATCH($J142,SorP!$B$1:$B$6226,0)),"",INDIRECT("'SorP'!$A$"&amp;MATCH($S142&amp;$J142,SorP!C:C,0))))</f>
        <v>BR-RO</v>
      </c>
      <c r="U142" s="201"/>
      <c r="V142" s="226">
        <f ca="1">IF(C142="",NA(),IF(OR(C142="Smelter not listed",C142="Smelter not yet identified"),MATCH($B142&amp;$D142,'Smelter Look-up'!$J:$J,0),MATCH($B142&amp;$C142,'Smelter Look-up'!$J:$J,0)))</f>
        <v>437</v>
      </c>
      <c r="X142" s="227">
        <f t="shared" ca="1" si="21"/>
        <v>0</v>
      </c>
      <c r="AB142" s="228" t="str">
        <f t="shared" ca="1" si="22"/>
        <v>TinEstanho de Rondonia S.A.</v>
      </c>
    </row>
    <row r="143" spans="1:28" s="227" customFormat="1" ht="100.8">
      <c r="A143" s="181" t="s">
        <v>15068</v>
      </c>
      <c r="B143" s="182" t="str">
        <f ca="1">IF(LEN(A143)=0,"",INDEX('Smelter Look-up'!$A:$A,MATCH($A143,'Smelter Look-up'!$E:$E,0)))</f>
        <v>Tin</v>
      </c>
      <c r="C143" s="186" t="str">
        <f ca="1">IF(LEN(A143)=0,"",INDEX('Smelter Look-up'!$C:$C,MATCH($A143,'Smelter Look-up'!$E:$E,0)))</f>
        <v>Fabrica Auricchio Industria e Comercio Ltda.</v>
      </c>
      <c r="D143" s="230"/>
      <c r="E143" s="182" t="str">
        <f ca="1">IF(ISERROR($V143),"",OFFSET('Smelter Look-up'!$D$4,$V143-4,0)&amp;"")</f>
        <v>BRAZIL</v>
      </c>
      <c r="F143" s="182" t="str">
        <f ca="1">IF(ISERROR($V143),"",OFFSET('Smelter Look-up'!$E$4,$V143-4,0))</f>
        <v>CID003582</v>
      </c>
      <c r="G143" s="182" t="str">
        <f ca="1">IF(C143=$X$4,IF(ISERROR($V143),"Enter smelter details","RMI"),IF(ISERROR($V143),"",OFFSET('Smelter Look-up'!$F$4,$V143-4,0)))</f>
        <v>RMI</v>
      </c>
      <c r="H143" s="183" t="s">
        <v>16011</v>
      </c>
      <c r="I143" s="184" t="str">
        <f ca="1">IF(ISERROR($V143),"",OFFSET('Smelter Look-up'!$H$4,$V143-4,0))</f>
        <v>Mogi das Cruzes</v>
      </c>
      <c r="J143" s="184" t="str">
        <f ca="1">IF(ISERROR($V143),"",OFFSET('Smelter Look-up'!$I$4,$V143-4,0))</f>
        <v>São Paulo</v>
      </c>
      <c r="K143" s="224" t="s">
        <v>16476</v>
      </c>
      <c r="L143" s="224" t="s">
        <v>16477</v>
      </c>
      <c r="M143" s="224" t="s">
        <v>16091</v>
      </c>
      <c r="N143" s="224" t="s">
        <v>16097</v>
      </c>
      <c r="O143" s="224" t="s">
        <v>16265</v>
      </c>
      <c r="P143" s="185" t="s">
        <v>485</v>
      </c>
      <c r="Q143" s="225"/>
      <c r="R143" s="182" t="str">
        <f ca="1">IF(ISERROR($V143),"",OFFSET('Smelter Look-up'!$C$4,$V143-4,0)&amp;"")</f>
        <v>Fabrica Auricchio Industria e Comercio Ltda.</v>
      </c>
      <c r="S143" s="181" t="str">
        <f t="shared" ca="1" si="20"/>
        <v>BR</v>
      </c>
      <c r="T143" s="181" t="str">
        <f ca="1">IF(B143="","",IF(ISERROR(MATCH($J143,SorP!$B$1:$B$6226,0)),"",INDIRECT("'SorP'!$A$"&amp;MATCH($S143&amp;$J143,SorP!C:C,0))))</f>
        <v>BR-SP</v>
      </c>
      <c r="U143" s="201"/>
      <c r="V143" s="226">
        <f ca="1">IF(C143="",NA(),IF(OR(C143="Smelter not listed",C143="Smelter not yet identified"),MATCH($B143&amp;$D143,'Smelter Look-up'!$J:$J,0),MATCH($B143&amp;$C143,'Smelter Look-up'!$J:$J,0)))</f>
        <v>441</v>
      </c>
      <c r="X143" s="227">
        <f t="shared" ca="1" si="21"/>
        <v>0</v>
      </c>
      <c r="AB143" s="228" t="str">
        <f t="shared" ca="1" si="22"/>
        <v>TinFabrica Auricchio Industria e Comercio Ltda.</v>
      </c>
    </row>
    <row r="144" spans="1:28" s="227" customFormat="1" ht="25.2">
      <c r="A144" s="181" t="s">
        <v>761</v>
      </c>
      <c r="B144" s="182" t="str">
        <f ca="1">IF(LEN(A144)=0,"",INDEX('Smelter Look-up'!$A:$A,MATCH($A144,'Smelter Look-up'!$E:$E,0)))</f>
        <v>Tin</v>
      </c>
      <c r="C144" s="186" t="str">
        <f ca="1">IF(LEN(A144)=0,"",INDEX('Smelter Look-up'!$C:$C,MATCH($A144,'Smelter Look-up'!$E:$E,0)))</f>
        <v>Fenix Metals</v>
      </c>
      <c r="D144" s="230"/>
      <c r="E144" s="182" t="str">
        <f ca="1">IF(ISERROR($V144),"",OFFSET('Smelter Look-up'!$D$4,$V144-4,0)&amp;"")</f>
        <v>POLAND</v>
      </c>
      <c r="F144" s="182" t="str">
        <f ca="1">IF(ISERROR($V144),"",OFFSET('Smelter Look-up'!$E$4,$V144-4,0))</f>
        <v>CID000468</v>
      </c>
      <c r="G144" s="182" t="str">
        <f ca="1">IF(C144=$X$4,IF(ISERROR($V144),"Enter smelter details","RMI"),IF(ISERROR($V144),"",OFFSET('Smelter Look-up'!$F$4,$V144-4,0)))</f>
        <v>RMI</v>
      </c>
      <c r="H144" s="183" t="s">
        <v>16012</v>
      </c>
      <c r="I144" s="184" t="str">
        <f ca="1">IF(ISERROR($V144),"",OFFSET('Smelter Look-up'!$H$4,$V144-4,0))</f>
        <v>Chmielów</v>
      </c>
      <c r="J144" s="184" t="str">
        <f ca="1">IF(ISERROR($V144),"",OFFSET('Smelter Look-up'!$I$4,$V144-4,0))</f>
        <v>Podkarpackie</v>
      </c>
      <c r="K144" s="224" t="s">
        <v>16478</v>
      </c>
      <c r="L144" s="224" t="s">
        <v>16479</v>
      </c>
      <c r="M144" s="224"/>
      <c r="N144" s="224" t="s">
        <v>16092</v>
      </c>
      <c r="O144" s="224" t="s">
        <v>16093</v>
      </c>
      <c r="P144" s="185" t="s">
        <v>484</v>
      </c>
      <c r="Q144" s="225"/>
      <c r="R144" s="182" t="str">
        <f ca="1">IF(ISERROR($V144),"",OFFSET('Smelter Look-up'!$C$4,$V144-4,0)&amp;"")</f>
        <v>Fenix Metals</v>
      </c>
      <c r="S144" s="181" t="str">
        <f t="shared" ca="1" si="20"/>
        <v>PL</v>
      </c>
      <c r="T144" s="181" t="str">
        <f ca="1">IF(B144="","",IF(ISERROR(MATCH($J144,SorP!$B$1:$B$6226,0)),"",INDIRECT("'SorP'!$A$"&amp;MATCH($S144&amp;$J144,SorP!C:C,0))))</f>
        <v>PL-18</v>
      </c>
      <c r="U144" s="201"/>
      <c r="V144" s="226">
        <f ca="1">IF(C144="",NA(),IF(OR(C144="Smelter not listed",C144="Smelter not yet identified"),MATCH($B144&amp;$D144,'Smelter Look-up'!$J:$J,0),MATCH($B144&amp;$C144,'Smelter Look-up'!$J:$J,0)))</f>
        <v>442</v>
      </c>
      <c r="X144" s="227">
        <f t="shared" ca="1" si="21"/>
        <v>0</v>
      </c>
      <c r="AB144" s="228" t="str">
        <f t="shared" ca="1" si="22"/>
        <v>TinFenix Metals</v>
      </c>
    </row>
    <row r="145" spans="1:28" s="227" customFormat="1" ht="88.2">
      <c r="A145" s="181" t="s">
        <v>762</v>
      </c>
      <c r="B145" s="182" t="str">
        <f ca="1">IF(LEN(A145)=0,"",INDEX('Smelter Look-up'!$A:$A,MATCH($A145,'Smelter Look-up'!$E:$E,0)))</f>
        <v>Tin</v>
      </c>
      <c r="C145" s="186" t="str">
        <f ca="1">IF(LEN(A145)=0,"",INDEX('Smelter Look-up'!$C:$C,MATCH($A145,'Smelter Look-up'!$E:$E,0)))</f>
        <v>Gejiu Non-Ferrous Metal Processing Co., Ltd.</v>
      </c>
      <c r="D145" s="230"/>
      <c r="E145" s="182" t="str">
        <f ca="1">IF(ISERROR($V145),"",OFFSET('Smelter Look-up'!$D$4,$V145-4,0)&amp;"")</f>
        <v>CHINA</v>
      </c>
      <c r="F145" s="182" t="str">
        <f ca="1">IF(ISERROR($V145),"",OFFSET('Smelter Look-up'!$E$4,$V145-4,0))</f>
        <v>CID000538</v>
      </c>
      <c r="G145" s="182" t="str">
        <f ca="1">IF(C145=$X$4,IF(ISERROR($V145),"Enter smelter details","RMI"),IF(ISERROR($V145),"",OFFSET('Smelter Look-up'!$F$4,$V145-4,0)))</f>
        <v>RMI</v>
      </c>
      <c r="H145" s="183" t="s">
        <v>16013</v>
      </c>
      <c r="I145" s="184" t="str">
        <f ca="1">IF(ISERROR($V145),"",OFFSET('Smelter Look-up'!$H$4,$V145-4,0))</f>
        <v>Gejiu</v>
      </c>
      <c r="J145" s="184" t="str">
        <f ca="1">IF(ISERROR($V145),"",OFFSET('Smelter Look-up'!$I$4,$V145-4,0))</f>
        <v>Yunnan Sheng</v>
      </c>
      <c r="K145" s="224" t="s">
        <v>16480</v>
      </c>
      <c r="L145" s="224" t="s">
        <v>16481</v>
      </c>
      <c r="M145" s="224" t="s">
        <v>16091</v>
      </c>
      <c r="N145" s="224" t="s">
        <v>16482</v>
      </c>
      <c r="O145" s="224" t="s">
        <v>16288</v>
      </c>
      <c r="P145" s="185" t="s">
        <v>485</v>
      </c>
      <c r="Q145" s="225"/>
      <c r="R145" s="182" t="str">
        <f ca="1">IF(ISERROR($V145),"",OFFSET('Smelter Look-up'!$C$4,$V145-4,0)&amp;"")</f>
        <v>Gejiu Non-Ferrous Metal Processing Co., Ltd.</v>
      </c>
      <c r="S145" s="181" t="str">
        <f t="shared" ca="1" si="20"/>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448</v>
      </c>
      <c r="X145" s="227">
        <f t="shared" ca="1" si="21"/>
        <v>0</v>
      </c>
      <c r="AB145" s="228" t="str">
        <f t="shared" ca="1" si="22"/>
        <v>TinGejiu Non-Ferrous Metal Processing Co., Ltd.</v>
      </c>
    </row>
    <row r="146" spans="1:28" s="227" customFormat="1" ht="88.2">
      <c r="A146" s="181" t="s">
        <v>2512</v>
      </c>
      <c r="B146" s="182" t="str">
        <f ca="1">IF(LEN(A146)=0,"",INDEX('Smelter Look-up'!$A:$A,MATCH($A146,'Smelter Look-up'!$E:$E,0)))</f>
        <v>Tin</v>
      </c>
      <c r="C146" s="186" t="str">
        <f ca="1">IF(LEN(A146)=0,"",INDEX('Smelter Look-up'!$C:$C,MATCH($A146,'Smelter Look-up'!$E:$E,0)))</f>
        <v>Guangdong Hanhe Non-Ferrous Metal Co., Ltd.</v>
      </c>
      <c r="D146" s="230"/>
      <c r="E146" s="182" t="str">
        <f ca="1">IF(ISERROR($V146),"",OFFSET('Smelter Look-up'!$D$4,$V146-4,0)&amp;"")</f>
        <v>CHINA</v>
      </c>
      <c r="F146" s="182" t="str">
        <f ca="1">IF(ISERROR($V146),"",OFFSET('Smelter Look-up'!$E$4,$V146-4,0))</f>
        <v>CID003116</v>
      </c>
      <c r="G146" s="182" t="str">
        <f ca="1">IF(C146=$X$4,IF(ISERROR($V146),"Enter smelter details","RMI"),IF(ISERROR($V146),"",OFFSET('Smelter Look-up'!$F$4,$V146-4,0)))</f>
        <v>RMI</v>
      </c>
      <c r="H146" s="183" t="s">
        <v>16014</v>
      </c>
      <c r="I146" s="184" t="str">
        <f ca="1">IF(ISERROR($V146),"",OFFSET('Smelter Look-up'!$H$4,$V146-4,0))</f>
        <v>Chaozhou</v>
      </c>
      <c r="J146" s="184" t="str">
        <f ca="1">IF(ISERROR($V146),"",OFFSET('Smelter Look-up'!$I$4,$V146-4,0))</f>
        <v>Guangdong Sheng</v>
      </c>
      <c r="K146" s="224" t="s">
        <v>16483</v>
      </c>
      <c r="L146" s="224" t="s">
        <v>16484</v>
      </c>
      <c r="M146" s="224" t="s">
        <v>16485</v>
      </c>
      <c r="N146" s="224" t="s">
        <v>16203</v>
      </c>
      <c r="O146" s="224" t="s">
        <v>16204</v>
      </c>
      <c r="P146" s="185" t="s">
        <v>485</v>
      </c>
      <c r="Q146" s="225"/>
      <c r="R146" s="182" t="str">
        <f ca="1">IF(ISERROR($V146),"",OFFSET('Smelter Look-up'!$C$4,$V146-4,0)&amp;"")</f>
        <v>Guangdong Hanhe Non-Ferrous Metal Co., Ltd.</v>
      </c>
      <c r="S146" s="181" t="str">
        <f t="shared" ca="1" si="20"/>
        <v>CN</v>
      </c>
      <c r="T146" s="181" t="str">
        <f ca="1">IF(B146="","",IF(ISERROR(MATCH($J146,SorP!$B$1:$B$6226,0)),"",INDIRECT("'SorP'!$A$"&amp;MATCH($S146&amp;$J146,SorP!C:C,0))))</f>
        <v>CN-GD</v>
      </c>
      <c r="U146" s="201"/>
      <c r="V146" s="226">
        <f ca="1">IF(C146="",NA(),IF(OR(C146="Smelter not listed",C146="Smelter not yet identified"),MATCH($B146&amp;$D146,'Smelter Look-up'!$J:$J,0),MATCH($B146&amp;$C146,'Smelter Look-up'!$J:$J,0)))</f>
        <v>455</v>
      </c>
      <c r="X146" s="227">
        <f t="shared" ca="1" si="21"/>
        <v>0</v>
      </c>
      <c r="AB146" s="228" t="str">
        <f t="shared" ca="1" si="22"/>
        <v>TinGuangdong Hanhe Non-Ferrous Metal Co., Ltd.</v>
      </c>
    </row>
    <row r="147" spans="1:28" s="227" customFormat="1" ht="63">
      <c r="A147" s="181" t="s">
        <v>15811</v>
      </c>
      <c r="B147" s="182" t="str">
        <f ca="1">IF(LEN(A147)=0,"",INDEX('Smelter Look-up'!$A:$A,MATCH($A147,'Smelter Look-up'!$E:$E,0)))</f>
        <v>Tin</v>
      </c>
      <c r="C147" s="186" t="str">
        <f ca="1">IF(LEN(A147)=0,"",INDEX('Smelter Look-up'!$C:$C,MATCH($A147,'Smelter Look-up'!$E:$E,0)))</f>
        <v>HuiChang Hill Tin Industry Co., Ltd.</v>
      </c>
      <c r="D147" s="230"/>
      <c r="E147" s="182" t="str">
        <f ca="1">IF(ISERROR($V147),"",OFFSET('Smelter Look-up'!$D$4,$V147-4,0)&amp;"")</f>
        <v>CHINA</v>
      </c>
      <c r="F147" s="182" t="str">
        <f ca="1">IF(ISERROR($V147),"",OFFSET('Smelter Look-up'!$E$4,$V147-4,0))</f>
        <v>CID002844</v>
      </c>
      <c r="G147" s="182" t="str">
        <f ca="1">IF(C147=$X$4,IF(ISERROR($V147),"Enter smelter details","RMI"),IF(ISERROR($V147),"",OFFSET('Smelter Look-up'!$F$4,$V147-4,0)))</f>
        <v>RMI</v>
      </c>
      <c r="H147" s="183" t="s">
        <v>16015</v>
      </c>
      <c r="I147" s="184" t="str">
        <f ca="1">IF(ISERROR($V147),"",OFFSET('Smelter Look-up'!$H$4,$V147-4,0))</f>
        <v>Ganzhou</v>
      </c>
      <c r="J147" s="184" t="str">
        <f ca="1">IF(ISERROR($V147),"",OFFSET('Smelter Look-up'!$I$4,$V147-4,0))</f>
        <v>Jiangxi Sheng</v>
      </c>
      <c r="K147" s="224" t="s">
        <v>16486</v>
      </c>
      <c r="L147" s="224" t="s">
        <v>16487</v>
      </c>
      <c r="M147" s="224" t="s">
        <v>16091</v>
      </c>
      <c r="N147" s="224" t="s">
        <v>16097</v>
      </c>
      <c r="O147" s="224" t="s">
        <v>16265</v>
      </c>
      <c r="P147" s="185" t="s">
        <v>485</v>
      </c>
      <c r="Q147" s="225"/>
      <c r="R147" s="182" t="str">
        <f ca="1">IF(ISERROR($V147),"",OFFSET('Smelter Look-up'!$C$4,$V147-4,0)&amp;"")</f>
        <v>HuiChang Hill Tin Industry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458</v>
      </c>
      <c r="X147" s="227">
        <f t="shared" ca="1" si="21"/>
        <v>0</v>
      </c>
      <c r="AB147" s="228" t="str">
        <f t="shared" ca="1" si="22"/>
        <v>TinHuiChang Hill Tin Industry Co., Ltd.</v>
      </c>
    </row>
    <row r="148" spans="1:28" s="227" customFormat="1" ht="63">
      <c r="A148" s="181" t="s">
        <v>1774</v>
      </c>
      <c r="B148" s="182" t="str">
        <f ca="1">IF(LEN(A148)=0,"",INDEX('Smelter Look-up'!$A:$A,MATCH($A148,'Smelter Look-up'!$E:$E,0)))</f>
        <v>Tin</v>
      </c>
      <c r="C148" s="186" t="str">
        <f ca="1">IF(LEN(A148)=0,"",INDEX('Smelter Look-up'!$C:$C,MATCH($A148,'Smelter Look-up'!$E:$E,0)))</f>
        <v>Jiangxi New Nanshan Technology Ltd.</v>
      </c>
      <c r="D148" s="230"/>
      <c r="E148" s="182" t="str">
        <f ca="1">IF(ISERROR($V148),"",OFFSET('Smelter Look-up'!$D$4,$V148-4,0)&amp;"")</f>
        <v>CHINA</v>
      </c>
      <c r="F148" s="182" t="str">
        <f ca="1">IF(ISERROR($V148),"",OFFSET('Smelter Look-up'!$E$4,$V148-4,0))</f>
        <v>CID001231</v>
      </c>
      <c r="G148" s="182" t="str">
        <f ca="1">IF(C148=$X$4,IF(ISERROR($V148),"Enter smelter details","RMI"),IF(ISERROR($V148),"",OFFSET('Smelter Look-up'!$F$4,$V148-4,0)))</f>
        <v>RMI</v>
      </c>
      <c r="H148" s="183" t="s">
        <v>16016</v>
      </c>
      <c r="I148" s="184" t="str">
        <f ca="1">IF(ISERROR($V148),"",OFFSET('Smelter Look-up'!$H$4,$V148-4,0))</f>
        <v>Ganzhou</v>
      </c>
      <c r="J148" s="184" t="str">
        <f ca="1">IF(ISERROR($V148),"",OFFSET('Smelter Look-up'!$I$4,$V148-4,0))</f>
        <v>Jiangxi Sheng</v>
      </c>
      <c r="K148" s="224" t="s">
        <v>16488</v>
      </c>
      <c r="L148" s="224" t="s">
        <v>16489</v>
      </c>
      <c r="M148" s="224" t="s">
        <v>16091</v>
      </c>
      <c r="N148" s="224" t="s">
        <v>16203</v>
      </c>
      <c r="O148" s="224" t="s">
        <v>16204</v>
      </c>
      <c r="P148" s="185" t="s">
        <v>485</v>
      </c>
      <c r="Q148" s="225"/>
      <c r="R148" s="182" t="str">
        <f ca="1">IF(ISERROR($V148),"",OFFSET('Smelter Look-up'!$C$4,$V148-4,0)&amp;"")</f>
        <v>Jiangxi New Nanshan Technology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464</v>
      </c>
      <c r="X148" s="227">
        <f t="shared" ca="1" si="21"/>
        <v>0</v>
      </c>
      <c r="AB148" s="228" t="str">
        <f t="shared" ca="1" si="22"/>
        <v>TinJiangxi New Nanshan Technology Ltd.</v>
      </c>
    </row>
    <row r="149" spans="1:28" s="227" customFormat="1" ht="75.599999999999994">
      <c r="A149" s="181" t="s">
        <v>136</v>
      </c>
      <c r="B149" s="182" t="str">
        <f ca="1">IF(LEN(A149)=0,"",INDEX('Smelter Look-up'!$A:$A,MATCH($A149,'Smelter Look-up'!$E:$E,0)))</f>
        <v>Tin</v>
      </c>
      <c r="C149" s="186" t="str">
        <f ca="1">IF(LEN(A149)=0,"",INDEX('Smelter Look-up'!$C:$C,MATCH($A149,'Smelter Look-up'!$E:$E,0)))</f>
        <v>Magnu's Minerais Metais e Ligas Ltda.</v>
      </c>
      <c r="D149" s="230"/>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t="s">
        <v>16017</v>
      </c>
      <c r="I149" s="184" t="str">
        <f ca="1">IF(ISERROR($V149),"",OFFSET('Smelter Look-up'!$H$4,$V149-4,0))</f>
        <v>São João del Rei</v>
      </c>
      <c r="J149" s="184" t="str">
        <f ca="1">IF(ISERROR($V149),"",OFFSET('Smelter Look-up'!$I$4,$V149-4,0))</f>
        <v>Minas Gerais</v>
      </c>
      <c r="K149" s="224" t="s">
        <v>16490</v>
      </c>
      <c r="L149" s="224" t="s">
        <v>16491</v>
      </c>
      <c r="M149" s="224" t="s">
        <v>16091</v>
      </c>
      <c r="N149" s="224" t="s">
        <v>16203</v>
      </c>
      <c r="O149" s="224" t="s">
        <v>16204</v>
      </c>
      <c r="P149" s="185" t="s">
        <v>485</v>
      </c>
      <c r="Q149" s="225"/>
      <c r="R149" s="182" t="str">
        <f ca="1">IF(ISERROR($V149),"",OFFSET('Smelter Look-up'!$C$4,$V149-4,0)&amp;"")</f>
        <v>Magnu's Minerais Metais e Ligas Ltda.</v>
      </c>
      <c r="S149" s="181" t="str">
        <f t="shared" ca="1" si="20"/>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473</v>
      </c>
      <c r="X149" s="227">
        <f t="shared" ca="1" si="21"/>
        <v>0</v>
      </c>
      <c r="AB149" s="228" t="str">
        <f t="shared" ca="1" si="22"/>
        <v>TinMagnu's Minerais Metais e Ligas Ltda.</v>
      </c>
    </row>
    <row r="150" spans="1:28" s="227" customFormat="1" ht="50.4">
      <c r="A150" s="181" t="s">
        <v>1767</v>
      </c>
      <c r="B150" s="182" t="str">
        <f ca="1">IF(LEN(A150)=0,"",INDEX('Smelter Look-up'!$A:$A,MATCH($A150,'Smelter Look-up'!$E:$E,0)))</f>
        <v>Tin</v>
      </c>
      <c r="C150" s="186" t="str">
        <f ca="1">IF(LEN(A150)=0,"",INDEX('Smelter Look-up'!$C:$C,MATCH($A150,'Smelter Look-up'!$E:$E,0)))</f>
        <v>Metallic Resources, Inc.</v>
      </c>
      <c r="D150" s="230"/>
      <c r="E150" s="182" t="str">
        <f ca="1">IF(ISERROR($V150),"",OFFSET('Smelter Look-up'!$D$4,$V150-4,0)&amp;"")</f>
        <v>UNITED STATES OF AMERICA</v>
      </c>
      <c r="F150" s="182" t="str">
        <f ca="1">IF(ISERROR($V150),"",OFFSET('Smelter Look-up'!$E$4,$V150-4,0))</f>
        <v>CID001142</v>
      </c>
      <c r="G150" s="182" t="str">
        <f ca="1">IF(C150=$X$4,IF(ISERROR($V150),"Enter smelter details","RMI"),IF(ISERROR($V150),"",OFFSET('Smelter Look-up'!$F$4,$V150-4,0)))</f>
        <v>RMI</v>
      </c>
      <c r="H150" s="183" t="s">
        <v>16018</v>
      </c>
      <c r="I150" s="184" t="str">
        <f ca="1">IF(ISERROR($V150),"",OFFSET('Smelter Look-up'!$H$4,$V150-4,0))</f>
        <v>Twinsburg</v>
      </c>
      <c r="J150" s="184" t="str">
        <f ca="1">IF(ISERROR($V150),"",OFFSET('Smelter Look-up'!$I$4,$V150-4,0))</f>
        <v>Ohio</v>
      </c>
      <c r="K150" s="224" t="s">
        <v>16492</v>
      </c>
      <c r="L150" s="224" t="s">
        <v>16493</v>
      </c>
      <c r="M150" s="224" t="s">
        <v>16091</v>
      </c>
      <c r="N150" s="224" t="s">
        <v>16203</v>
      </c>
      <c r="O150" s="224" t="s">
        <v>16204</v>
      </c>
      <c r="P150" s="185" t="s">
        <v>485</v>
      </c>
      <c r="Q150" s="225"/>
      <c r="R150" s="182" t="str">
        <f ca="1">IF(ISERROR($V150),"",OFFSET('Smelter Look-up'!$C$4,$V150-4,0)&amp;"")</f>
        <v>Metallic Resources, Inc.</v>
      </c>
      <c r="S150" s="181" t="str">
        <f t="shared" ca="1" si="20"/>
        <v>US</v>
      </c>
      <c r="T150" s="181" t="str">
        <f ca="1">IF(B150="","",IF(ISERROR(MATCH($J150,SorP!$B$1:$B$6226,0)),"",INDIRECT("'SorP'!$A$"&amp;MATCH($S150&amp;$J150,SorP!C:C,0))))</f>
        <v>US-OH</v>
      </c>
      <c r="U150" s="201"/>
      <c r="V150" s="226">
        <f ca="1">IF(C150="",NA(),IF(OR(C150="Smelter not listed",C150="Smelter not yet identified"),MATCH($B150&amp;$D150,'Smelter Look-up'!$J:$J,0),MATCH($B150&amp;$C150,'Smelter Look-up'!$J:$J,0)))</f>
        <v>479</v>
      </c>
      <c r="X150" s="227">
        <f t="shared" ca="1" si="21"/>
        <v>0</v>
      </c>
      <c r="AB150" s="228" t="str">
        <f t="shared" ca="1" si="22"/>
        <v>TinMetallic Resources, Inc.</v>
      </c>
    </row>
    <row r="151" spans="1:28" s="227" customFormat="1" ht="50.4">
      <c r="A151" s="181" t="s">
        <v>767</v>
      </c>
      <c r="B151" s="182" t="str">
        <f ca="1">IF(LEN(A151)=0,"",INDEX('Smelter Look-up'!$A:$A,MATCH($A151,'Smelter Look-up'!$E:$E,0)))</f>
        <v>Tin</v>
      </c>
      <c r="C151" s="186" t="str">
        <f ca="1">IF(LEN(A151)=0,"",INDEX('Smelter Look-up'!$C:$C,MATCH($A151,'Smelter Look-up'!$E:$E,0)))</f>
        <v>Mineracao Taboca S.A.</v>
      </c>
      <c r="D151" s="230"/>
      <c r="E151" s="182" t="str">
        <f ca="1">IF(ISERROR($V151),"",OFFSET('Smelter Look-up'!$D$4,$V151-4,0)&amp;"")</f>
        <v>BRAZIL</v>
      </c>
      <c r="F151" s="182" t="str">
        <f ca="1">IF(ISERROR($V151),"",OFFSET('Smelter Look-up'!$E$4,$V151-4,0))</f>
        <v>CID001173</v>
      </c>
      <c r="G151" s="182" t="str">
        <f ca="1">IF(C151=$X$4,IF(ISERROR($V151),"Enter smelter details","RMI"),IF(ISERROR($V151),"",OFFSET('Smelter Look-up'!$F$4,$V151-4,0)))</f>
        <v>RMI</v>
      </c>
      <c r="H151" s="183" t="s">
        <v>16019</v>
      </c>
      <c r="I151" s="184" t="str">
        <f ca="1">IF(ISERROR($V151),"",OFFSET('Smelter Look-up'!$H$4,$V151-4,0))</f>
        <v>Bairro Guarapiranga</v>
      </c>
      <c r="J151" s="184" t="str">
        <f ca="1">IF(ISERROR($V151),"",OFFSET('Smelter Look-up'!$I$4,$V151-4,0))</f>
        <v>São Paulo</v>
      </c>
      <c r="K151" s="224" t="s">
        <v>16394</v>
      </c>
      <c r="L151" s="224" t="s">
        <v>16395</v>
      </c>
      <c r="M151" s="224" t="s">
        <v>16091</v>
      </c>
      <c r="N151" s="224" t="s">
        <v>16097</v>
      </c>
      <c r="O151" s="224" t="s">
        <v>16494</v>
      </c>
      <c r="P151" s="185" t="s">
        <v>485</v>
      </c>
      <c r="Q151" s="225"/>
      <c r="R151" s="182" t="str">
        <f ca="1">IF(ISERROR($V151),"",OFFSET('Smelter Look-up'!$C$4,$V151-4,0)&amp;"")</f>
        <v>Mineracao Taboca S.A.</v>
      </c>
      <c r="S151" s="181" t="str">
        <f t="shared" ca="1" si="20"/>
        <v>BR</v>
      </c>
      <c r="T151" s="181" t="str">
        <f ca="1">IF(B151="","",IF(ISERROR(MATCH($J151,SorP!$B$1:$B$6226,0)),"",INDIRECT("'SorP'!$A$"&amp;MATCH($S151&amp;$J151,SorP!C:C,0))))</f>
        <v>BR-SP</v>
      </c>
      <c r="U151" s="201"/>
      <c r="V151" s="226">
        <f ca="1">IF(C151="",NA(),IF(OR(C151="Smelter not listed",C151="Smelter not yet identified"),MATCH($B151&amp;$D151,'Smelter Look-up'!$J:$J,0),MATCH($B151&amp;$C151,'Smelter Look-up'!$J:$J,0)))</f>
        <v>482</v>
      </c>
      <c r="X151" s="227">
        <f t="shared" ca="1" si="21"/>
        <v>0</v>
      </c>
      <c r="AB151" s="228" t="str">
        <f t="shared" ca="1" si="22"/>
        <v>TinMineracao Taboca S.A.</v>
      </c>
    </row>
    <row r="152" spans="1:28" s="227" customFormat="1" ht="25.2">
      <c r="A152" s="181" t="s">
        <v>768</v>
      </c>
      <c r="B152" s="182" t="str">
        <f ca="1">IF(LEN(A152)=0,"",INDEX('Smelter Look-up'!$A:$A,MATCH($A152,'Smelter Look-up'!$E:$E,0)))</f>
        <v>Tin</v>
      </c>
      <c r="C152" s="186" t="str">
        <f ca="1">IF(LEN(A152)=0,"",INDEX('Smelter Look-up'!$C:$C,MATCH($A152,'Smelter Look-up'!$E:$E,0)))</f>
        <v>Minsur</v>
      </c>
      <c r="D152" s="230"/>
      <c r="E152" s="182" t="str">
        <f ca="1">IF(ISERROR($V152),"",OFFSET('Smelter Look-up'!$D$4,$V152-4,0)&amp;"")</f>
        <v>PERU</v>
      </c>
      <c r="F152" s="182" t="str">
        <f ca="1">IF(ISERROR($V152),"",OFFSET('Smelter Look-up'!$E$4,$V152-4,0))</f>
        <v>CID001182</v>
      </c>
      <c r="G152" s="182" t="str">
        <f ca="1">IF(C152=$X$4,IF(ISERROR($V152),"Enter smelter details","RMI"),IF(ISERROR($V152),"",OFFSET('Smelter Look-up'!$F$4,$V152-4,0)))</f>
        <v>RMI</v>
      </c>
      <c r="H152" s="183" t="s">
        <v>16020</v>
      </c>
      <c r="I152" s="184" t="str">
        <f ca="1">IF(ISERROR($V152),"",OFFSET('Smelter Look-up'!$H$4,$V152-4,0))</f>
        <v>Paracas</v>
      </c>
      <c r="J152" s="184" t="str">
        <f ca="1">IF(ISERROR($V152),"",OFFSET('Smelter Look-up'!$I$4,$V152-4,0))</f>
        <v>Ika</v>
      </c>
      <c r="K152" s="224" t="s">
        <v>16495</v>
      </c>
      <c r="L152" s="224" t="s">
        <v>16496</v>
      </c>
      <c r="M152" s="224" t="s">
        <v>16497</v>
      </c>
      <c r="N152" s="224" t="s">
        <v>16498</v>
      </c>
      <c r="O152" s="224" t="s">
        <v>16499</v>
      </c>
      <c r="P152" s="185" t="s">
        <v>485</v>
      </c>
      <c r="Q152" s="225"/>
      <c r="R152" s="182" t="str">
        <f ca="1">IF(ISERROR($V152),"",OFFSET('Smelter Look-up'!$C$4,$V152-4,0)&amp;"")</f>
        <v>Minsur</v>
      </c>
      <c r="S152" s="181" t="str">
        <f t="shared" ca="1" si="20"/>
        <v>PE</v>
      </c>
      <c r="T152" s="181" t="str">
        <f ca="1">IF(B152="","",IF(ISERROR(MATCH($J152,SorP!$B$1:$B$6226,0)),"",INDIRECT("'SorP'!$A$"&amp;MATCH($S152&amp;$J152,SorP!C:C,0))))</f>
        <v>PE-ICA</v>
      </c>
      <c r="U152" s="201"/>
      <c r="V152" s="226">
        <f ca="1">IF(C152="",NA(),IF(OR(C152="Smelter not listed",C152="Smelter not yet identified"),MATCH($B152&amp;$D152,'Smelter Look-up'!$J:$J,0),MATCH($B152&amp;$C152,'Smelter Look-up'!$J:$J,0)))</f>
        <v>487</v>
      </c>
      <c r="X152" s="227">
        <f t="shared" ca="1" si="21"/>
        <v>0</v>
      </c>
      <c r="AB152" s="228" t="str">
        <f t="shared" ca="1" si="22"/>
        <v>TinMinsur</v>
      </c>
    </row>
    <row r="153" spans="1:28" s="227" customFormat="1" ht="63">
      <c r="A153" s="181" t="s">
        <v>769</v>
      </c>
      <c r="B153" s="182" t="str">
        <f ca="1">IF(LEN(A153)=0,"",INDEX('Smelter Look-up'!$A:$A,MATCH($A153,'Smelter Look-up'!$E:$E,0)))</f>
        <v>Tin</v>
      </c>
      <c r="C153" s="186" t="str">
        <f ca="1">IF(LEN(A153)=0,"",INDEX('Smelter Look-up'!$C:$C,MATCH($A153,'Smelter Look-up'!$E:$E,0)))</f>
        <v>Mitsubishi Materials Corporation</v>
      </c>
      <c r="D153" s="230"/>
      <c r="E153" s="182" t="str">
        <f ca="1">IF(ISERROR($V153),"",OFFSET('Smelter Look-up'!$D$4,$V153-4,0)&amp;"")</f>
        <v>JAPAN</v>
      </c>
      <c r="F153" s="182" t="str">
        <f ca="1">IF(ISERROR($V153),"",OFFSET('Smelter Look-up'!$E$4,$V153-4,0))</f>
        <v>CID001191</v>
      </c>
      <c r="G153" s="182" t="str">
        <f ca="1">IF(C153=$X$4,IF(ISERROR($V153),"Enter smelter details","RMI"),IF(ISERROR($V153),"",OFFSET('Smelter Look-up'!$F$4,$V153-4,0)))</f>
        <v>RMI</v>
      </c>
      <c r="H153" s="183" t="s">
        <v>15924</v>
      </c>
      <c r="I153" s="184" t="str">
        <f ca="1">IF(ISERROR($V153),"",OFFSET('Smelter Look-up'!$H$4,$V153-4,0))</f>
        <v>Asago</v>
      </c>
      <c r="J153" s="184" t="str">
        <f ca="1">IF(ISERROR($V153),"",OFFSET('Smelter Look-up'!$I$4,$V153-4,0))</f>
        <v>Hyogo</v>
      </c>
      <c r="K153" s="224" t="s">
        <v>16236</v>
      </c>
      <c r="L153" s="224" t="s">
        <v>16237</v>
      </c>
      <c r="M153" s="224" t="s">
        <v>16500</v>
      </c>
      <c r="N153" s="224" t="s">
        <v>16092</v>
      </c>
      <c r="O153" s="224" t="s">
        <v>16093</v>
      </c>
      <c r="P153" s="185" t="s">
        <v>484</v>
      </c>
      <c r="Q153" s="225"/>
      <c r="R153" s="182" t="str">
        <f ca="1">IF(ISERROR($V153),"",OFFSET('Smelter Look-up'!$C$4,$V153-4,0)&amp;"")</f>
        <v>Mitsubishi Materials Corporation</v>
      </c>
      <c r="S153" s="181" t="str">
        <f t="shared" ca="1" si="20"/>
        <v>JP</v>
      </c>
      <c r="T153" s="181" t="str">
        <f ca="1">IF(B153="","",IF(ISERROR(MATCH($J153,SorP!$B$1:$B$6226,0)),"",INDIRECT("'SorP'!$A$"&amp;MATCH($S153&amp;$J153,SorP!C:C,0))))</f>
        <v>JP-28</v>
      </c>
      <c r="U153" s="201"/>
      <c r="V153" s="226">
        <f ca="1">IF(C153="",NA(),IF(OR(C153="Smelter not listed",C153="Smelter not yet identified"),MATCH($B153&amp;$D153,'Smelter Look-up'!$J:$J,0),MATCH($B153&amp;$C153,'Smelter Look-up'!$J:$J,0)))</f>
        <v>488</v>
      </c>
      <c r="X153" s="227">
        <f t="shared" ca="1" si="21"/>
        <v>0</v>
      </c>
      <c r="AB153" s="228" t="str">
        <f t="shared" ca="1" si="22"/>
        <v>TinMitsubishi Materials Corporation</v>
      </c>
    </row>
    <row r="154" spans="1:28" s="227" customFormat="1" ht="75.599999999999994">
      <c r="A154" s="181" t="s">
        <v>771</v>
      </c>
      <c r="B154" s="182" t="str">
        <f ca="1">IF(LEN(A154)=0,"",INDEX('Smelter Look-up'!$A:$A,MATCH($A154,'Smelter Look-up'!$E:$E,0)))</f>
        <v>Tin</v>
      </c>
      <c r="C154" s="186" t="str">
        <f ca="1">IF(LEN(A154)=0,"",INDEX('Smelter Look-up'!$C:$C,MATCH($A154,'Smelter Look-up'!$E:$E,0)))</f>
        <v>O.M. Manufacturing (Thailand) Co., Ltd.</v>
      </c>
      <c r="D154" s="230"/>
      <c r="E154" s="182" t="str">
        <f ca="1">IF(ISERROR($V154),"",OFFSET('Smelter Look-up'!$D$4,$V154-4,0)&amp;"")</f>
        <v>THAILAND</v>
      </c>
      <c r="F154" s="182" t="str">
        <f ca="1">IF(ISERROR($V154),"",OFFSET('Smelter Look-up'!$E$4,$V154-4,0))</f>
        <v>CID001314</v>
      </c>
      <c r="G154" s="182" t="str">
        <f ca="1">IF(C154=$X$4,IF(ISERROR($V154),"Enter smelter details","RMI"),IF(ISERROR($V154),"",OFFSET('Smelter Look-up'!$F$4,$V154-4,0)))</f>
        <v>RMI</v>
      </c>
      <c r="H154" s="183" t="s">
        <v>16021</v>
      </c>
      <c r="I154" s="184" t="str">
        <f ca="1">IF(ISERROR($V154),"",OFFSET('Smelter Look-up'!$H$4,$V154-4,0))</f>
        <v>Nongkham Sriracha</v>
      </c>
      <c r="J154" s="184" t="str">
        <f ca="1">IF(ISERROR($V154),"",OFFSET('Smelter Look-up'!$I$4,$V154-4,0))</f>
        <v>Chon Buri</v>
      </c>
      <c r="K154" s="224" t="s">
        <v>16501</v>
      </c>
      <c r="L154" s="224" t="s">
        <v>16502</v>
      </c>
      <c r="M154" s="224" t="s">
        <v>16503</v>
      </c>
      <c r="N154" s="224" t="s">
        <v>16092</v>
      </c>
      <c r="O154" s="224" t="s">
        <v>16093</v>
      </c>
      <c r="P154" s="185" t="s">
        <v>484</v>
      </c>
      <c r="Q154" s="225"/>
      <c r="R154" s="182" t="str">
        <f ca="1">IF(ISERROR($V154),"",OFFSET('Smelter Look-up'!$C$4,$V154-4,0)&amp;"")</f>
        <v>O.M. Manufacturing (Thailand) Co., Ltd.</v>
      </c>
      <c r="S154" s="181" t="str">
        <f t="shared" ca="1" si="20"/>
        <v>TH</v>
      </c>
      <c r="T154" s="181" t="str">
        <f ca="1">IF(B154="","",IF(ISERROR(MATCH($J154,SorP!$B$1:$B$6226,0)),"",INDIRECT("'SorP'!$A$"&amp;MATCH($S154&amp;$J154,SorP!C:C,0))))</f>
        <v>TH-20</v>
      </c>
      <c r="U154" s="201"/>
      <c r="V154" s="226">
        <f ca="1">IF(C154="",NA(),IF(OR(C154="Smelter not listed",C154="Smelter not yet identified"),MATCH($B154&amp;$D154,'Smelter Look-up'!$J:$J,0),MATCH($B154&amp;$C154,'Smelter Look-up'!$J:$J,0)))</f>
        <v>496</v>
      </c>
      <c r="X154" s="227">
        <f t="shared" ca="1" si="21"/>
        <v>0</v>
      </c>
      <c r="AB154" s="228" t="str">
        <f t="shared" ca="1" si="22"/>
        <v>TinO.M. Manufacturing (Thailand) Co., Ltd.</v>
      </c>
    </row>
    <row r="155" spans="1:28" s="227" customFormat="1" ht="63">
      <c r="A155" s="181" t="s">
        <v>1390</v>
      </c>
      <c r="B155" s="182" t="str">
        <f ca="1">IF(LEN(A155)=0,"",INDEX('Smelter Look-up'!$A:$A,MATCH($A155,'Smelter Look-up'!$E:$E,0)))</f>
        <v>Tin</v>
      </c>
      <c r="C155" s="186" t="str">
        <f ca="1">IF(LEN(A155)=0,"",INDEX('Smelter Look-up'!$C:$C,MATCH($A155,'Smelter Look-up'!$E:$E,0)))</f>
        <v>O.M. Manufacturing Philippines, Inc.</v>
      </c>
      <c r="D155" s="230"/>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t="s">
        <v>16022</v>
      </c>
      <c r="I155" s="184" t="str">
        <f ca="1">IF(ISERROR($V155),"",OFFSET('Smelter Look-up'!$H$4,$V155-4,0))</f>
        <v>Rosario</v>
      </c>
      <c r="J155" s="184" t="str">
        <f ca="1">IF(ISERROR($V155),"",OFFSET('Smelter Look-up'!$I$4,$V155-4,0))</f>
        <v>Cavite</v>
      </c>
      <c r="K155" s="224" t="s">
        <v>16504</v>
      </c>
      <c r="L155" s="224" t="s">
        <v>16505</v>
      </c>
      <c r="M155" s="224" t="s">
        <v>16091</v>
      </c>
      <c r="N155" s="224" t="s">
        <v>16092</v>
      </c>
      <c r="O155" s="224" t="s">
        <v>16093</v>
      </c>
      <c r="P155" s="185" t="s">
        <v>484</v>
      </c>
      <c r="Q155" s="225"/>
      <c r="R155" s="182" t="str">
        <f ca="1">IF(ISERROR($V155),"",OFFSET('Smelter Look-up'!$C$4,$V155-4,0)&amp;"")</f>
        <v>O.M. Manufacturing Philippines, Inc.</v>
      </c>
      <c r="S155" s="181" t="str">
        <f t="shared" ca="1" si="20"/>
        <v>PH</v>
      </c>
      <c r="T155" s="181" t="str">
        <f ca="1">IF(B155="","",IF(ISERROR(MATCH($J155,SorP!$B$1:$B$6226,0)),"",INDIRECT("'SorP'!$A$"&amp;MATCH($S155&amp;$J155,SorP!C:C,0))))</f>
        <v>PH-CAV</v>
      </c>
      <c r="U155" s="201"/>
      <c r="V155" s="226">
        <f ca="1">IF(C155="",NA(),IF(OR(C155="Smelter not listed",C155="Smelter not yet identified"),MATCH($B155&amp;$D155,'Smelter Look-up'!$J:$J,0),MATCH($B155&amp;$C155,'Smelter Look-up'!$J:$J,0)))</f>
        <v>497</v>
      </c>
      <c r="X155" s="227">
        <f t="shared" ca="1" si="21"/>
        <v>0</v>
      </c>
      <c r="AB155" s="228" t="str">
        <f t="shared" ca="1" si="22"/>
        <v>TinO.M. Manufacturing Philippines, Inc.</v>
      </c>
    </row>
    <row r="156" spans="1:28" s="227" customFormat="1" ht="50.4">
      <c r="A156" s="181" t="s">
        <v>772</v>
      </c>
      <c r="B156" s="182" t="str">
        <f ca="1">IF(LEN(A156)=0,"",INDEX('Smelter Look-up'!$A:$A,MATCH($A156,'Smelter Look-up'!$E:$E,0)))</f>
        <v>Tin</v>
      </c>
      <c r="C156" s="186" t="str">
        <f ca="1">IF(LEN(A156)=0,"",INDEX('Smelter Look-up'!$C:$C,MATCH($A156,'Smelter Look-up'!$E:$E,0)))</f>
        <v>Operaciones Metalurgicas S.A.</v>
      </c>
      <c r="D156" s="230"/>
      <c r="E156" s="182" t="str">
        <f ca="1">IF(ISERROR($V156),"",OFFSET('Smelter Look-up'!$D$4,$V156-4,0)&amp;"")</f>
        <v>BOLIVIA (PLURINATIONAL STATE OF)</v>
      </c>
      <c r="F156" s="182" t="str">
        <f ca="1">IF(ISERROR($V156),"",OFFSET('Smelter Look-up'!$E$4,$V156-4,0))</f>
        <v>CID001337</v>
      </c>
      <c r="G156" s="182" t="str">
        <f ca="1">IF(C156=$X$4,IF(ISERROR($V156),"Enter smelter details","RMI"),IF(ISERROR($V156),"",OFFSET('Smelter Look-up'!$F$4,$V156-4,0)))</f>
        <v>RMI</v>
      </c>
      <c r="H156" s="183" t="s">
        <v>16023</v>
      </c>
      <c r="I156" s="184" t="str">
        <f ca="1">IF(ISERROR($V156),"",OFFSET('Smelter Look-up'!$H$4,$V156-4,0))</f>
        <v>Oruro</v>
      </c>
      <c r="J156" s="184" t="str">
        <f ca="1">IF(ISERROR($V156),"",OFFSET('Smelter Look-up'!$I$4,$V156-4,0))</f>
        <v>Oruro</v>
      </c>
      <c r="K156" s="224" t="s">
        <v>16506</v>
      </c>
      <c r="L156" s="224" t="s">
        <v>16507</v>
      </c>
      <c r="M156" s="224" t="s">
        <v>16508</v>
      </c>
      <c r="N156" s="224" t="s">
        <v>16097</v>
      </c>
      <c r="O156" s="224" t="s">
        <v>16265</v>
      </c>
      <c r="P156" s="185" t="s">
        <v>485</v>
      </c>
      <c r="Q156" s="225"/>
      <c r="R156" s="182" t="str">
        <f ca="1">IF(ISERROR($V156),"",OFFSET('Smelter Look-up'!$C$4,$V156-4,0)&amp;"")</f>
        <v>Operaciones Metalurgicas S.A.</v>
      </c>
      <c r="S156" s="181" t="str">
        <f t="shared" ca="1" si="20"/>
        <v>BO</v>
      </c>
      <c r="T156" s="181" t="str">
        <f ca="1">IF(B156="","",IF(ISERROR(MATCH($J156,SorP!$B$1:$B$6226,0)),"",INDIRECT("'SorP'!$A$"&amp;MATCH($S156&amp;$J156,SorP!C:C,0))))</f>
        <v>BO-O</v>
      </c>
      <c r="U156" s="201"/>
      <c r="V156" s="226">
        <f ca="1">IF(C156="",NA(),IF(OR(C156="Smelter not listed",C156="Smelter not yet identified"),MATCH($B156&amp;$D156,'Smelter Look-up'!$J:$J,0),MATCH($B156&amp;$C156,'Smelter Look-up'!$J:$J,0)))</f>
        <v>499</v>
      </c>
      <c r="X156" s="227">
        <f t="shared" ca="1" si="21"/>
        <v>0</v>
      </c>
      <c r="AB156" s="228" t="str">
        <f t="shared" ca="1" si="22"/>
        <v>TinOperaciones Metalurgicas S.A.</v>
      </c>
    </row>
    <row r="157" spans="1:28" s="227" customFormat="1" ht="63">
      <c r="A157" s="181" t="s">
        <v>15063</v>
      </c>
      <c r="B157" s="182" t="str">
        <f ca="1">IF(LEN(A157)=0,"",INDEX('Smelter Look-up'!$A:$A,MATCH($A157,'Smelter Look-up'!$E:$E,0)))</f>
        <v>Tin</v>
      </c>
      <c r="C157" s="186" t="str">
        <f ca="1">IF(LEN(A157)=0,"",INDEX('Smelter Look-up'!$C:$C,MATCH($A157,'Smelter Look-up'!$E:$E,0)))</f>
        <v>PT Aries Kencana Sejahtera</v>
      </c>
      <c r="D157" s="230"/>
      <c r="E157" s="182" t="str">
        <f ca="1">IF(ISERROR($V157),"",OFFSET('Smelter Look-up'!$D$4,$V157-4,0)&amp;"")</f>
        <v>INDONESIA</v>
      </c>
      <c r="F157" s="182" t="str">
        <f ca="1">IF(ISERROR($V157),"",OFFSET('Smelter Look-up'!$E$4,$V157-4,0))</f>
        <v>CID000309</v>
      </c>
      <c r="G157" s="182" t="str">
        <f ca="1">IF(C157=$X$4,IF(ISERROR($V157),"Enter smelter details","RMI"),IF(ISERROR($V157),"",OFFSET('Smelter Look-up'!$F$4,$V157-4,0)))</f>
        <v>RMI</v>
      </c>
      <c r="H157" s="183" t="s">
        <v>16024</v>
      </c>
      <c r="I157" s="184" t="str">
        <f ca="1">IF(ISERROR($V157),"",OFFSET('Smelter Look-up'!$H$4,$V157-4,0))</f>
        <v>Pemali</v>
      </c>
      <c r="J157" s="184" t="str">
        <f ca="1">IF(ISERROR($V157),"",OFFSET('Smelter Look-up'!$I$4,$V157-4,0))</f>
        <v>Kepulauan Bangka Belitung</v>
      </c>
      <c r="K157" s="224" t="s">
        <v>16509</v>
      </c>
      <c r="L157" s="224" t="s">
        <v>16510</v>
      </c>
      <c r="M157" s="224"/>
      <c r="N157" s="224" t="s">
        <v>16097</v>
      </c>
      <c r="O157" s="224" t="s">
        <v>16265</v>
      </c>
      <c r="P157" s="185" t="s">
        <v>485</v>
      </c>
      <c r="Q157" s="225"/>
      <c r="R157" s="182" t="str">
        <f ca="1">IF(ISERROR($V157),"",OFFSET('Smelter Look-up'!$C$4,$V157-4,0)&amp;"")</f>
        <v>PT Aries Kencana Sejahtera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503</v>
      </c>
      <c r="X157" s="227">
        <f t="shared" ca="1" si="21"/>
        <v>0</v>
      </c>
      <c r="AB157" s="228" t="str">
        <f t="shared" ca="1" si="22"/>
        <v>TinPT Aries Kencana Sejahtera</v>
      </c>
    </row>
    <row r="158" spans="1:28" s="227" customFormat="1" ht="75.599999999999994">
      <c r="A158" s="181" t="s">
        <v>773</v>
      </c>
      <c r="B158" s="182" t="str">
        <f ca="1">IF(LEN(A158)=0,"",INDEX('Smelter Look-up'!$A:$A,MATCH($A158,'Smelter Look-up'!$E:$E,0)))</f>
        <v>Tin</v>
      </c>
      <c r="C158" s="186" t="str">
        <f ca="1">IF(LEN(A158)=0,"",INDEX('Smelter Look-up'!$C:$C,MATCH($A158,'Smelter Look-up'!$E:$E,0)))</f>
        <v>PT Artha Cipta Langgeng</v>
      </c>
      <c r="D158" s="230"/>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t="s">
        <v>16025</v>
      </c>
      <c r="I158" s="184" t="str">
        <f ca="1">IF(ISERROR($V158),"",OFFSET('Smelter Look-up'!$H$4,$V158-4,0))</f>
        <v>Sungailiat</v>
      </c>
      <c r="J158" s="184" t="str">
        <f ca="1">IF(ISERROR($V158),"",OFFSET('Smelter Look-up'!$I$4,$V158-4,0))</f>
        <v>Kepulauan Bangka Belitung</v>
      </c>
      <c r="K158" s="224" t="s">
        <v>16511</v>
      </c>
      <c r="L158" s="224" t="s">
        <v>16512</v>
      </c>
      <c r="M158" s="224" t="s">
        <v>16513</v>
      </c>
      <c r="N158" s="224" t="s">
        <v>16514</v>
      </c>
      <c r="O158" s="224" t="s">
        <v>16442</v>
      </c>
      <c r="P158" s="185" t="s">
        <v>485</v>
      </c>
      <c r="Q158" s="225"/>
      <c r="R158" s="182" t="str">
        <f ca="1">IF(ISERROR($V158),"",OFFSET('Smelter Look-up'!$C$4,$V158-4,0)&amp;"")</f>
        <v>PT Artha Cipta Langgeng</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504</v>
      </c>
      <c r="X158" s="227">
        <f t="shared" ca="1" si="21"/>
        <v>0</v>
      </c>
      <c r="AB158" s="228" t="str">
        <f t="shared" ca="1" si="22"/>
        <v>TinPT Artha Cipta Langgeng</v>
      </c>
    </row>
    <row r="159" spans="1:28" s="227" customFormat="1" ht="63">
      <c r="A159" s="181" t="s">
        <v>1392</v>
      </c>
      <c r="B159" s="182" t="str">
        <f ca="1">IF(LEN(A159)=0,"",INDEX('Smelter Look-up'!$A:$A,MATCH($A159,'Smelter Look-up'!$E:$E,0)))</f>
        <v>Tin</v>
      </c>
      <c r="C159" s="186" t="str">
        <f ca="1">IF(LEN(A159)=0,"",INDEX('Smelter Look-up'!$C:$C,MATCH($A159,'Smelter Look-up'!$E:$E,0)))</f>
        <v>PT ATD Makmur Mandiri Jaya</v>
      </c>
      <c r="D159" s="230"/>
      <c r="E159" s="182" t="str">
        <f ca="1">IF(ISERROR($V159),"",OFFSET('Smelter Look-up'!$D$4,$V159-4,0)&amp;"")</f>
        <v>INDONESIA</v>
      </c>
      <c r="F159" s="182" t="str">
        <f ca="1">IF(ISERROR($V159),"",OFFSET('Smelter Look-up'!$E$4,$V159-4,0))</f>
        <v>CID002503</v>
      </c>
      <c r="G159" s="182" t="str">
        <f ca="1">IF(C159=$X$4,IF(ISERROR($V159),"Enter smelter details","RMI"),IF(ISERROR($V159),"",OFFSET('Smelter Look-up'!$F$4,$V159-4,0)))</f>
        <v>RMI</v>
      </c>
      <c r="H159" s="183" t="s">
        <v>16026</v>
      </c>
      <c r="I159" s="184" t="str">
        <f ca="1">IF(ISERROR($V159),"",OFFSET('Smelter Look-up'!$H$4,$V159-4,0))</f>
        <v>Sungailiat</v>
      </c>
      <c r="J159" s="184" t="str">
        <f ca="1">IF(ISERROR($V159),"",OFFSET('Smelter Look-up'!$I$4,$V159-4,0))</f>
        <v>Kepulauan Bangka Belitung</v>
      </c>
      <c r="K159" s="224" t="s">
        <v>16515</v>
      </c>
      <c r="L159" s="224" t="s">
        <v>16516</v>
      </c>
      <c r="M159" s="224" t="s">
        <v>16517</v>
      </c>
      <c r="N159" s="224" t="s">
        <v>16097</v>
      </c>
      <c r="O159" s="224" t="s">
        <v>16265</v>
      </c>
      <c r="P159" s="185" t="s">
        <v>485</v>
      </c>
      <c r="Q159" s="225"/>
      <c r="R159" s="182" t="str">
        <f ca="1">IF(ISERROR($V159),"",OFFSET('Smelter Look-up'!$C$4,$V159-4,0)&amp;"")</f>
        <v>PT ATD Makmur Mandiri Jaya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505</v>
      </c>
      <c r="X159" s="227">
        <f t="shared" ca="1" si="21"/>
        <v>0</v>
      </c>
      <c r="AB159" s="228" t="str">
        <f t="shared" ca="1" si="22"/>
        <v>TinPT ATD Makmur Mandiri Jaya</v>
      </c>
    </row>
    <row r="160" spans="1:28" s="227" customFormat="1" ht="50.4">
      <c r="A160" s="181" t="s">
        <v>15443</v>
      </c>
      <c r="B160" s="182" t="str">
        <f ca="1">IF(LEN(A160)=0,"",INDEX('Smelter Look-up'!$A:$A,MATCH($A160,'Smelter Look-up'!$E:$E,0)))</f>
        <v>Tin</v>
      </c>
      <c r="C160" s="186" t="str">
        <f ca="1">IF(LEN(A160)=0,"",INDEX('Smelter Look-up'!$C:$C,MATCH($A160,'Smelter Look-up'!$E:$E,0)))</f>
        <v>PT Babel Inti Perkasa</v>
      </c>
      <c r="D160" s="230"/>
      <c r="E160" s="182" t="str">
        <f ca="1">IF(ISERROR($V160),"",OFFSET('Smelter Look-up'!$D$4,$V160-4,0)&amp;"")</f>
        <v>INDONESIA</v>
      </c>
      <c r="F160" s="182" t="str">
        <f ca="1">IF(ISERROR($V160),"",OFFSET('Smelter Look-up'!$E$4,$V160-4,0))</f>
        <v>CID001402</v>
      </c>
      <c r="G160" s="182" t="str">
        <f ca="1">IF(C160=$X$4,IF(ISERROR($V160),"Enter smelter details","RMI"),IF(ISERROR($V160),"",OFFSET('Smelter Look-up'!$F$4,$V160-4,0)))</f>
        <v>RMI</v>
      </c>
      <c r="H160" s="183" t="s">
        <v>16027</v>
      </c>
      <c r="I160" s="184" t="str">
        <f ca="1">IF(ISERROR($V160),"",OFFSET('Smelter Look-up'!$H$4,$V160-4,0))</f>
        <v>Lintang</v>
      </c>
      <c r="J160" s="184" t="str">
        <f ca="1">IF(ISERROR($V160),"",OFFSET('Smelter Look-up'!$I$4,$V160-4,0))</f>
        <v>Kepulauan Bangka Belitung</v>
      </c>
      <c r="K160" s="224" t="s">
        <v>16518</v>
      </c>
      <c r="L160" s="224" t="s">
        <v>16519</v>
      </c>
      <c r="M160" s="224" t="s">
        <v>16520</v>
      </c>
      <c r="N160" s="224" t="s">
        <v>16097</v>
      </c>
      <c r="O160" s="224" t="s">
        <v>16265</v>
      </c>
      <c r="P160" s="185" t="s">
        <v>485</v>
      </c>
      <c r="Q160" s="225"/>
      <c r="R160" s="182" t="str">
        <f ca="1">IF(ISERROR($V160),"",OFFSET('Smelter Look-up'!$C$4,$V160-4,0)&amp;"")</f>
        <v>PT Babel Inti Perkasa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506</v>
      </c>
      <c r="X160" s="227">
        <f t="shared" ca="1" si="21"/>
        <v>0</v>
      </c>
      <c r="AB160" s="228" t="str">
        <f t="shared" ca="1" si="22"/>
        <v>TinPT Babel Inti Perkasa</v>
      </c>
    </row>
    <row r="161" spans="1:28" s="227" customFormat="1" ht="63">
      <c r="A161" s="181" t="s">
        <v>15076</v>
      </c>
      <c r="B161" s="182" t="str">
        <f ca="1">IF(LEN(A161)=0,"",INDEX('Smelter Look-up'!$A:$A,MATCH($A161,'Smelter Look-up'!$E:$E,0)))</f>
        <v>Tin</v>
      </c>
      <c r="C161" s="186" t="str">
        <f ca="1">IF(LEN(A161)=0,"",INDEX('Smelter Look-up'!$C:$C,MATCH($A161,'Smelter Look-up'!$E:$E,0)))</f>
        <v>PT Babel Surya Alam Lestari</v>
      </c>
      <c r="D161" s="230"/>
      <c r="E161" s="182" t="str">
        <f ca="1">IF(ISERROR($V161),"",OFFSET('Smelter Look-up'!$D$4,$V161-4,0)&amp;"")</f>
        <v>INDONESIA</v>
      </c>
      <c r="F161" s="182" t="str">
        <f ca="1">IF(ISERROR($V161),"",OFFSET('Smelter Look-up'!$E$4,$V161-4,0))</f>
        <v>CID001406</v>
      </c>
      <c r="G161" s="182" t="str">
        <f ca="1">IF(C161=$X$4,IF(ISERROR($V161),"Enter smelter details","RMI"),IF(ISERROR($V161),"",OFFSET('Smelter Look-up'!$F$4,$V161-4,0)))</f>
        <v>RMI</v>
      </c>
      <c r="H161" s="183" t="s">
        <v>16028</v>
      </c>
      <c r="I161" s="184" t="str">
        <f ca="1">IF(ISERROR($V161),"",OFFSET('Smelter Look-up'!$H$4,$V161-4,0))</f>
        <v>Badau</v>
      </c>
      <c r="J161" s="184" t="str">
        <f ca="1">IF(ISERROR($V161),"",OFFSET('Smelter Look-up'!$I$4,$V161-4,0))</f>
        <v>Kepulauan Bangka Belitung</v>
      </c>
      <c r="K161" s="224" t="s">
        <v>16521</v>
      </c>
      <c r="L161" s="224" t="s">
        <v>16522</v>
      </c>
      <c r="M161" s="224"/>
      <c r="N161" s="224" t="s">
        <v>16523</v>
      </c>
      <c r="O161" s="224" t="s">
        <v>16442</v>
      </c>
      <c r="P161" s="185" t="s">
        <v>485</v>
      </c>
      <c r="Q161" s="225"/>
      <c r="R161" s="182" t="str">
        <f ca="1">IF(ISERROR($V161),"",OFFSET('Smelter Look-up'!$C$4,$V161-4,0)&amp;"")</f>
        <v>PT Babel Surya Alam Lestari</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507</v>
      </c>
      <c r="X161" s="227">
        <f t="shared" ca="1" si="21"/>
        <v>0</v>
      </c>
      <c r="AB161" s="228" t="str">
        <f t="shared" ca="1" si="22"/>
        <v>TinPT Babel Surya Alam Lestari</v>
      </c>
    </row>
    <row r="162" spans="1:28" s="227" customFormat="1" ht="50.4">
      <c r="A162" s="181" t="s">
        <v>15507</v>
      </c>
      <c r="B162" s="182" t="str">
        <f ca="1">IF(LEN(A162)=0,"",INDEX('Smelter Look-up'!$A:$A,MATCH($A162,'Smelter Look-up'!$E:$E,0)))</f>
        <v>Tin</v>
      </c>
      <c r="C162" s="186" t="str">
        <f ca="1">IF(LEN(A162)=0,"",INDEX('Smelter Look-up'!$C:$C,MATCH($A162,'Smelter Look-up'!$E:$E,0)))</f>
        <v>PT Bangka Prima Tin</v>
      </c>
      <c r="D162" s="230"/>
      <c r="E162" s="182" t="str">
        <f ca="1">IF(ISERROR($V162),"",OFFSET('Smelter Look-up'!$D$4,$V162-4,0)&amp;"")</f>
        <v>INDONESIA</v>
      </c>
      <c r="F162" s="182" t="str">
        <f ca="1">IF(ISERROR($V162),"",OFFSET('Smelter Look-up'!$E$4,$V162-4,0))</f>
        <v>CID002776</v>
      </c>
      <c r="G162" s="182" t="str">
        <f ca="1">IF(C162=$X$4,IF(ISERROR($V162),"Enter smelter details","RMI"),IF(ISERROR($V162),"",OFFSET('Smelter Look-up'!$F$4,$V162-4,0)))</f>
        <v>RMI</v>
      </c>
      <c r="H162" s="183" t="s">
        <v>16029</v>
      </c>
      <c r="I162" s="184" t="str">
        <f ca="1">IF(ISERROR($V162),"",OFFSET('Smelter Look-up'!$H$4,$V162-4,0))</f>
        <v>Air Mesu</v>
      </c>
      <c r="J162" s="184" t="str">
        <f ca="1">IF(ISERROR($V162),"",OFFSET('Smelter Look-up'!$I$4,$V162-4,0))</f>
        <v>Kepulauan Bangka Belitung</v>
      </c>
      <c r="K162" s="224" t="s">
        <v>16524</v>
      </c>
      <c r="L162" s="224" t="s">
        <v>16525</v>
      </c>
      <c r="M162" s="224" t="s">
        <v>16526</v>
      </c>
      <c r="N162" s="224" t="s">
        <v>16097</v>
      </c>
      <c r="O162" s="224" t="s">
        <v>16265</v>
      </c>
      <c r="P162" s="185" t="s">
        <v>485</v>
      </c>
      <c r="Q162" s="225"/>
      <c r="R162" s="182" t="str">
        <f ca="1">IF(ISERROR($V162),"",OFFSET('Smelter Look-up'!$C$4,$V162-4,0)&amp;"")</f>
        <v>PT Bangka Prima Tin</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508</v>
      </c>
      <c r="X162" s="227">
        <f t="shared" ca="1" si="21"/>
        <v>0</v>
      </c>
      <c r="AB162" s="228" t="str">
        <f t="shared" ca="1" si="22"/>
        <v>TinPT Bangka Prima Tin</v>
      </c>
    </row>
    <row r="163" spans="1:28" s="227" customFormat="1" ht="63">
      <c r="A163" s="181" t="s">
        <v>15446</v>
      </c>
      <c r="B163" s="182" t="str">
        <f ca="1">IF(LEN(A163)=0,"",INDEX('Smelter Look-up'!$A:$A,MATCH($A163,'Smelter Look-up'!$E:$E,0)))</f>
        <v>Tin</v>
      </c>
      <c r="C163" s="186" t="str">
        <f ca="1">IF(LEN(A163)=0,"",INDEX('Smelter Look-up'!$C:$C,MATCH($A163,'Smelter Look-up'!$E:$E,0)))</f>
        <v>PT Belitung Industri Sejahtera</v>
      </c>
      <c r="D163" s="230"/>
      <c r="E163" s="182" t="str">
        <f ca="1">IF(ISERROR($V163),"",OFFSET('Smelter Look-up'!$D$4,$V163-4,0)&amp;"")</f>
        <v>INDONESIA</v>
      </c>
      <c r="F163" s="182" t="str">
        <f ca="1">IF(ISERROR($V163),"",OFFSET('Smelter Look-up'!$E$4,$V163-4,0))</f>
        <v>CID001421</v>
      </c>
      <c r="G163" s="182" t="str">
        <f ca="1">IF(C163=$X$4,IF(ISERROR($V163),"Enter smelter details","RMI"),IF(ISERROR($V163),"",OFFSET('Smelter Look-up'!$F$4,$V163-4,0)))</f>
        <v>RMI</v>
      </c>
      <c r="H163" s="183" t="s">
        <v>16030</v>
      </c>
      <c r="I163" s="184" t="str">
        <f ca="1">IF(ISERROR($V163),"",OFFSET('Smelter Look-up'!$H$4,$V163-4,0))</f>
        <v>Belitung</v>
      </c>
      <c r="J163" s="184" t="str">
        <f ca="1">IF(ISERROR($V163),"",OFFSET('Smelter Look-up'!$I$4,$V163-4,0))</f>
        <v>Kepulauan Bangka Belitung</v>
      </c>
      <c r="K163" s="224" t="s">
        <v>16527</v>
      </c>
      <c r="L163" s="224" t="s">
        <v>16528</v>
      </c>
      <c r="M163" s="224"/>
      <c r="N163" s="224" t="s">
        <v>16097</v>
      </c>
      <c r="O163" s="224" t="s">
        <v>16265</v>
      </c>
      <c r="P163" s="185" t="s">
        <v>485</v>
      </c>
      <c r="Q163" s="225"/>
      <c r="R163" s="182" t="str">
        <f ca="1">IF(ISERROR($V163),"",OFFSET('Smelter Look-up'!$C$4,$V163-4,0)&amp;"")</f>
        <v>PT Belitung Industri Sejahtera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511</v>
      </c>
      <c r="X163" s="227">
        <f t="shared" ca="1" si="21"/>
        <v>0</v>
      </c>
      <c r="AB163" s="228" t="str">
        <f t="shared" ca="1" si="22"/>
        <v>TinPT Belitung Industri Sejahtera</v>
      </c>
    </row>
    <row r="164" spans="1:28" s="227" customFormat="1" ht="50.4">
      <c r="A164" s="181" t="s">
        <v>15435</v>
      </c>
      <c r="B164" s="182" t="str">
        <f ca="1">IF(LEN(A164)=0,"",INDEX('Smelter Look-up'!$A:$A,MATCH($A164,'Smelter Look-up'!$E:$E,0)))</f>
        <v>Tin</v>
      </c>
      <c r="C164" s="186" t="str">
        <f ca="1">IF(LEN(A164)=0,"",INDEX('Smelter Look-up'!$C:$C,MATCH($A164,'Smelter Look-up'!$E:$E,0)))</f>
        <v>PT Bukit Timah</v>
      </c>
      <c r="D164" s="230"/>
      <c r="E164" s="182" t="str">
        <f ca="1">IF(ISERROR($V164),"",OFFSET('Smelter Look-up'!$D$4,$V164-4,0)&amp;"")</f>
        <v>INDONESIA</v>
      </c>
      <c r="F164" s="182" t="str">
        <f ca="1">IF(ISERROR($V164),"",OFFSET('Smelter Look-up'!$E$4,$V164-4,0))</f>
        <v>CID001428</v>
      </c>
      <c r="G164" s="182" t="str">
        <f ca="1">IF(C164=$X$4,IF(ISERROR($V164),"Enter smelter details","RMI"),IF(ISERROR($V164),"",OFFSET('Smelter Look-up'!$F$4,$V164-4,0)))</f>
        <v>RMI</v>
      </c>
      <c r="H164" s="183" t="s">
        <v>16031</v>
      </c>
      <c r="I164" s="184" t="str">
        <f ca="1">IF(ISERROR($V164),"",OFFSET('Smelter Look-up'!$H$4,$V164-4,0))</f>
        <v>Pangkal Pinang</v>
      </c>
      <c r="J164" s="184" t="str">
        <f ca="1">IF(ISERROR($V164),"",OFFSET('Smelter Look-up'!$I$4,$V164-4,0))</f>
        <v>Kepulauan Bangka Belitung</v>
      </c>
      <c r="K164" s="224" t="s">
        <v>16529</v>
      </c>
      <c r="L164" s="224" t="s">
        <v>16530</v>
      </c>
      <c r="M164" s="224" t="s">
        <v>16531</v>
      </c>
      <c r="N164" s="224" t="s">
        <v>16097</v>
      </c>
      <c r="O164" s="224" t="s">
        <v>16265</v>
      </c>
      <c r="P164" s="185" t="s">
        <v>485</v>
      </c>
      <c r="Q164" s="225"/>
      <c r="R164" s="182" t="str">
        <f ca="1">IF(ISERROR($V164),"",OFFSET('Smelter Look-up'!$C$4,$V164-4,0)&amp;"")</f>
        <v>PT Bukit Timah</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512</v>
      </c>
      <c r="X164" s="227">
        <f t="shared" ca="1" si="21"/>
        <v>0</v>
      </c>
      <c r="AB164" s="228" t="str">
        <f t="shared" ca="1" si="22"/>
        <v>TinPT Bukit Timah</v>
      </c>
    </row>
    <row r="165" spans="1:28" s="227" customFormat="1" ht="50.4">
      <c r="A165" s="181" t="s">
        <v>15448</v>
      </c>
      <c r="B165" s="182" t="str">
        <f ca="1">IF(LEN(A165)=0,"",INDEX('Smelter Look-up'!$A:$A,MATCH($A165,'Smelter Look-up'!$E:$E,0)))</f>
        <v>Tin</v>
      </c>
      <c r="C165" s="186" t="str">
        <f ca="1">IF(LEN(A165)=0,"",INDEX('Smelter Look-up'!$C:$C,MATCH($A165,'Smelter Look-up'!$E:$E,0)))</f>
        <v>PT Cipta Persada Mulia</v>
      </c>
      <c r="D165" s="230"/>
      <c r="E165" s="182" t="str">
        <f ca="1">IF(ISERROR($V165),"",OFFSET('Smelter Look-up'!$D$4,$V165-4,0)&amp;"")</f>
        <v>INDONESIA</v>
      </c>
      <c r="F165" s="182" t="str">
        <f ca="1">IF(ISERROR($V165),"",OFFSET('Smelter Look-up'!$E$4,$V165-4,0))</f>
        <v>CID002696</v>
      </c>
      <c r="G165" s="182" t="str">
        <f ca="1">IF(C165=$X$4,IF(ISERROR($V165),"Enter smelter details","RMI"),IF(ISERROR($V165),"",OFFSET('Smelter Look-up'!$F$4,$V165-4,0)))</f>
        <v>RMI</v>
      </c>
      <c r="H165" s="183" t="s">
        <v>16032</v>
      </c>
      <c r="I165" s="184" t="str">
        <f ca="1">IF(ISERROR($V165),"",OFFSET('Smelter Look-up'!$H$4,$V165-4,0))</f>
        <v>Batam</v>
      </c>
      <c r="J165" s="184" t="str">
        <f ca="1">IF(ISERROR($V165),"",OFFSET('Smelter Look-up'!$I$4,$V165-4,0))</f>
        <v>Kepulauan Riau</v>
      </c>
      <c r="K165" s="224" t="s">
        <v>16532</v>
      </c>
      <c r="L165" s="224" t="s">
        <v>16533</v>
      </c>
      <c r="M165" s="224" t="s">
        <v>16534</v>
      </c>
      <c r="N165" s="224" t="s">
        <v>16097</v>
      </c>
      <c r="O165" s="224" t="s">
        <v>16265</v>
      </c>
      <c r="P165" s="185" t="s">
        <v>485</v>
      </c>
      <c r="Q165" s="225"/>
      <c r="R165" s="182" t="str">
        <f ca="1">IF(ISERROR($V165),"",OFFSET('Smelter Look-up'!$C$4,$V165-4,0)&amp;"")</f>
        <v>PT Cipta Persada Mulia</v>
      </c>
      <c r="S165" s="181" t="str">
        <f t="shared" ca="1" si="20"/>
        <v>ID</v>
      </c>
      <c r="T165" s="181" t="str">
        <f ca="1">IF(B165="","",IF(ISERROR(MATCH($J165,SorP!$B$1:$B$6226,0)),"",INDIRECT("'SorP'!$A$"&amp;MATCH($S165&amp;$J165,SorP!C:C,0))))</f>
        <v>ID-KR</v>
      </c>
      <c r="U165" s="201"/>
      <c r="V165" s="226">
        <f ca="1">IF(C165="",NA(),IF(OR(C165="Smelter not listed",C165="Smelter not yet identified"),MATCH($B165&amp;$D165,'Smelter Look-up'!$J:$J,0),MATCH($B165&amp;$C165,'Smelter Look-up'!$J:$J,0)))</f>
        <v>513</v>
      </c>
      <c r="X165" s="227">
        <f t="shared" ca="1" si="21"/>
        <v>0</v>
      </c>
      <c r="AB165" s="228" t="str">
        <f t="shared" ca="1" si="22"/>
        <v>TinPT Cipta Persada Mulia</v>
      </c>
    </row>
    <row r="166" spans="1:28" s="227" customFormat="1" ht="63">
      <c r="A166" s="181" t="s">
        <v>15078</v>
      </c>
      <c r="B166" s="182" t="str">
        <f ca="1">IF(LEN(A166)=0,"",INDEX('Smelter Look-up'!$A:$A,MATCH($A166,'Smelter Look-up'!$E:$E,0)))</f>
        <v>Tin</v>
      </c>
      <c r="C166" s="186" t="str">
        <f ca="1">IF(LEN(A166)=0,"",INDEX('Smelter Look-up'!$C:$C,MATCH($A166,'Smelter Look-up'!$E:$E,0)))</f>
        <v>PT Menara Cipta Mulia</v>
      </c>
      <c r="D166" s="230"/>
      <c r="E166" s="182" t="str">
        <f ca="1">IF(ISERROR($V166),"",OFFSET('Smelter Look-up'!$D$4,$V166-4,0)&amp;"")</f>
        <v>INDONESIA</v>
      </c>
      <c r="F166" s="182" t="str">
        <f ca="1">IF(ISERROR($V166),"",OFFSET('Smelter Look-up'!$E$4,$V166-4,0))</f>
        <v>CID002835</v>
      </c>
      <c r="G166" s="182" t="str">
        <f ca="1">IF(C166=$X$4,IF(ISERROR($V166),"Enter smelter details","RMI"),IF(ISERROR($V166),"",OFFSET('Smelter Look-up'!$F$4,$V166-4,0)))</f>
        <v>RMI</v>
      </c>
      <c r="H166" s="183" t="s">
        <v>16033</v>
      </c>
      <c r="I166" s="184" t="str">
        <f ca="1">IF(ISERROR($V166),"",OFFSET('Smelter Look-up'!$H$4,$V166-4,0))</f>
        <v>Mentawak</v>
      </c>
      <c r="J166" s="184" t="str">
        <f ca="1">IF(ISERROR($V166),"",OFFSET('Smelter Look-up'!$I$4,$V166-4,0))</f>
        <v>Kepulauan Bangka Belitung</v>
      </c>
      <c r="K166" s="224" t="s">
        <v>16463</v>
      </c>
      <c r="L166" s="224" t="s">
        <v>16464</v>
      </c>
      <c r="M166" s="224"/>
      <c r="N166" s="224" t="s">
        <v>16097</v>
      </c>
      <c r="O166" s="224" t="s">
        <v>16265</v>
      </c>
      <c r="P166" s="185" t="s">
        <v>485</v>
      </c>
      <c r="Q166" s="225"/>
      <c r="R166" s="182" t="str">
        <f ca="1">IF(ISERROR($V166),"",OFFSET('Smelter Look-up'!$C$4,$V166-4,0)&amp;"")</f>
        <v>PT Menara Cipta Mulia</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516</v>
      </c>
      <c r="X166" s="227">
        <f t="shared" ref="X166:X196" ca="1" si="24">IF(AND(C166="Smelter not listed",OR(LEN(D166)=0,LEN(E166)=0)),1,0)</f>
        <v>0</v>
      </c>
      <c r="AB166" s="228" t="str">
        <f t="shared" ref="AB166:AB196" ca="1" si="25">B166&amp;C166</f>
        <v>TinPT Menara Cipta Mulia</v>
      </c>
    </row>
    <row r="167" spans="1:28" s="227" customFormat="1" ht="63">
      <c r="A167" s="181" t="s">
        <v>774</v>
      </c>
      <c r="B167" s="182" t="str">
        <f ca="1">IF(LEN(A167)=0,"",INDEX('Smelter Look-up'!$A:$A,MATCH($A167,'Smelter Look-up'!$E:$E,0)))</f>
        <v>Tin</v>
      </c>
      <c r="C167" s="186" t="str">
        <f ca="1">IF(LEN(A167)=0,"",INDEX('Smelter Look-up'!$C:$C,MATCH($A167,'Smelter Look-up'!$E:$E,0)))</f>
        <v>PT Mitra Stania Prima</v>
      </c>
      <c r="D167" s="230"/>
      <c r="E167" s="182" t="str">
        <f ca="1">IF(ISERROR($V167),"",OFFSET('Smelter Look-up'!$D$4,$V167-4,0)&amp;"")</f>
        <v>INDONESIA</v>
      </c>
      <c r="F167" s="182" t="str">
        <f ca="1">IF(ISERROR($V167),"",OFFSET('Smelter Look-up'!$E$4,$V167-4,0))</f>
        <v>CID001453</v>
      </c>
      <c r="G167" s="182" t="str">
        <f ca="1">IF(C167=$X$4,IF(ISERROR($V167),"Enter smelter details","RMI"),IF(ISERROR($V167),"",OFFSET('Smelter Look-up'!$F$4,$V167-4,0)))</f>
        <v>RMI</v>
      </c>
      <c r="H167" s="183" t="s">
        <v>16034</v>
      </c>
      <c r="I167" s="184" t="str">
        <f ca="1">IF(ISERROR($V167),"",OFFSET('Smelter Look-up'!$H$4,$V167-4,0))</f>
        <v>Sungailiat</v>
      </c>
      <c r="J167" s="184" t="str">
        <f ca="1">IF(ISERROR($V167),"",OFFSET('Smelter Look-up'!$I$4,$V167-4,0))</f>
        <v>Kepulauan Bangka Belitung</v>
      </c>
      <c r="K167" s="224" t="s">
        <v>16535</v>
      </c>
      <c r="L167" s="224" t="s">
        <v>16536</v>
      </c>
      <c r="M167" s="224" t="s">
        <v>16537</v>
      </c>
      <c r="N167" s="224" t="s">
        <v>16538</v>
      </c>
      <c r="O167" s="224" t="s">
        <v>16442</v>
      </c>
      <c r="P167" s="185" t="s">
        <v>485</v>
      </c>
      <c r="Q167" s="225"/>
      <c r="R167" s="182" t="str">
        <f ca="1">IF(ISERROR($V167),"",OFFSET('Smelter Look-up'!$C$4,$V167-4,0)&amp;"")</f>
        <v>PT Mitra Stania Prima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518</v>
      </c>
      <c r="X167" s="227">
        <f t="shared" ca="1" si="24"/>
        <v>0</v>
      </c>
      <c r="AB167" s="228" t="str">
        <f t="shared" ca="1" si="25"/>
        <v>TinPT Mitra Stania Prima</v>
      </c>
    </row>
    <row r="168" spans="1:28" s="227" customFormat="1" ht="63">
      <c r="A168" s="181" t="s">
        <v>13841</v>
      </c>
      <c r="B168" s="182" t="str">
        <f ca="1">IF(LEN(A168)=0,"",INDEX('Smelter Look-up'!$A:$A,MATCH($A168,'Smelter Look-up'!$E:$E,0)))</f>
        <v>Tin</v>
      </c>
      <c r="C168" s="186" t="str">
        <f ca="1">IF(LEN(A168)=0,"",INDEX('Smelter Look-up'!$C:$C,MATCH($A168,'Smelter Look-up'!$E:$E,0)))</f>
        <v>PT Mitra Sukses Globalindo</v>
      </c>
      <c r="D168" s="230"/>
      <c r="E168" s="182" t="str">
        <f ca="1">IF(ISERROR($V168),"",OFFSET('Smelter Look-up'!$D$4,$V168-4,0)&amp;"")</f>
        <v>INDONESIA</v>
      </c>
      <c r="F168" s="182" t="str">
        <f ca="1">IF(ISERROR($V168),"",OFFSET('Smelter Look-up'!$E$4,$V168-4,0))</f>
        <v>CID003449</v>
      </c>
      <c r="G168" s="182" t="str">
        <f ca="1">IF(C168=$X$4,IF(ISERROR($V168),"Enter smelter details","RMI"),IF(ISERROR($V168),"",OFFSET('Smelter Look-up'!$F$4,$V168-4,0)))</f>
        <v>RMI</v>
      </c>
      <c r="H168" s="183" t="s">
        <v>16035</v>
      </c>
      <c r="I168" s="184" t="str">
        <f ca="1">IF(ISERROR($V168),"",OFFSET('Smelter Look-up'!$H$4,$V168-4,0))</f>
        <v>Pangkalpinang</v>
      </c>
      <c r="J168" s="184" t="str">
        <f ca="1">IF(ISERROR($V168),"",OFFSET('Smelter Look-up'!$I$4,$V168-4,0))</f>
        <v>Kepulauan Bangka Belitung</v>
      </c>
      <c r="K168" s="224" t="s">
        <v>16172</v>
      </c>
      <c r="L168" s="224" t="s">
        <v>16172</v>
      </c>
      <c r="M168" s="224" t="s">
        <v>16539</v>
      </c>
      <c r="N168" s="224" t="s">
        <v>16097</v>
      </c>
      <c r="O168" s="224" t="s">
        <v>16265</v>
      </c>
      <c r="P168" s="185" t="s">
        <v>485</v>
      </c>
      <c r="Q168" s="225"/>
      <c r="R168" s="182" t="str">
        <f ca="1">IF(ISERROR($V168),"",OFFSET('Smelter Look-up'!$C$4,$V168-4,0)&amp;"")</f>
        <v>PT Mitra Sukses Globalindo</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519</v>
      </c>
      <c r="X168" s="227">
        <f t="shared" ca="1" si="24"/>
        <v>0</v>
      </c>
      <c r="AB168" s="228" t="str">
        <f t="shared" ca="1" si="25"/>
        <v>TinPT Mitra Sukses Globalindo</v>
      </c>
    </row>
    <row r="169" spans="1:28" s="227" customFormat="1" ht="63">
      <c r="A169" s="181" t="s">
        <v>15502</v>
      </c>
      <c r="B169" s="182" t="str">
        <f ca="1">IF(LEN(A169)=0,"",INDEX('Smelter Look-up'!$A:$A,MATCH($A169,'Smelter Look-up'!$E:$E,0)))</f>
        <v>Tin</v>
      </c>
      <c r="C169" s="186" t="str">
        <f ca="1">IF(LEN(A169)=0,"",INDEX('Smelter Look-up'!$C:$C,MATCH($A169,'Smelter Look-up'!$E:$E,0)))</f>
        <v>PT Premium Tin Indonesia</v>
      </c>
      <c r="D169" s="230"/>
      <c r="E169" s="182" t="str">
        <f ca="1">IF(ISERROR($V169),"",OFFSET('Smelter Look-up'!$D$4,$V169-4,0)&amp;"")</f>
        <v>INDONESIA</v>
      </c>
      <c r="F169" s="182" t="str">
        <f ca="1">IF(ISERROR($V169),"",OFFSET('Smelter Look-up'!$E$4,$V169-4,0))</f>
        <v>CID000313</v>
      </c>
      <c r="G169" s="182" t="str">
        <f ca="1">IF(C169=$X$4,IF(ISERROR($V169),"Enter smelter details","RMI"),IF(ISERROR($V169),"",OFFSET('Smelter Look-up'!$F$4,$V169-4,0)))</f>
        <v>RMI</v>
      </c>
      <c r="H169" s="183" t="s">
        <v>16036</v>
      </c>
      <c r="I169" s="184" t="str">
        <f ca="1">IF(ISERROR($V169),"",OFFSET('Smelter Look-up'!$H$4,$V169-4,0))</f>
        <v>Pangkalan Baru</v>
      </c>
      <c r="J169" s="184" t="str">
        <f ca="1">IF(ISERROR($V169),"",OFFSET('Smelter Look-up'!$I$4,$V169-4,0))</f>
        <v>Kepulauan Bangka Belitung</v>
      </c>
      <c r="K169" s="224" t="s">
        <v>16540</v>
      </c>
      <c r="L169" s="224" t="s">
        <v>16541</v>
      </c>
      <c r="M169" s="224" t="s">
        <v>16091</v>
      </c>
      <c r="N169" s="224" t="s">
        <v>15501</v>
      </c>
      <c r="O169" s="224" t="s">
        <v>16542</v>
      </c>
      <c r="P169" s="185" t="s">
        <v>485</v>
      </c>
      <c r="Q169" s="225"/>
      <c r="R169" s="182" t="str">
        <f ca="1">IF(ISERROR($V169),"",OFFSET('Smelter Look-up'!$C$4,$V169-4,0)&amp;"")</f>
        <v>PT Premium Tin Indonesia</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521</v>
      </c>
      <c r="X169" s="227">
        <f t="shared" ca="1" si="24"/>
        <v>0</v>
      </c>
      <c r="AB169" s="228" t="str">
        <f t="shared" ca="1" si="25"/>
        <v>TinPT Premium Tin Indonesia</v>
      </c>
    </row>
    <row r="170" spans="1:28" s="227" customFormat="1" ht="50.4">
      <c r="A170" s="181" t="s">
        <v>15080</v>
      </c>
      <c r="B170" s="182" t="str">
        <f ca="1">IF(LEN(A170)=0,"",INDEX('Smelter Look-up'!$A:$A,MATCH($A170,'Smelter Look-up'!$E:$E,0)))</f>
        <v>Tin</v>
      </c>
      <c r="C170" s="186" t="str">
        <f ca="1">IF(LEN(A170)=0,"",INDEX('Smelter Look-up'!$C:$C,MATCH($A170,'Smelter Look-up'!$E:$E,0)))</f>
        <v>PT Prima Timah Utama</v>
      </c>
      <c r="D170" s="230"/>
      <c r="E170" s="182" t="str">
        <f ca="1">IF(ISERROR($V170),"",OFFSET('Smelter Look-up'!$D$4,$V170-4,0)&amp;"")</f>
        <v>INDONESIA</v>
      </c>
      <c r="F170" s="182" t="str">
        <f ca="1">IF(ISERROR($V170),"",OFFSET('Smelter Look-up'!$E$4,$V170-4,0))</f>
        <v>CID001458</v>
      </c>
      <c r="G170" s="182" t="str">
        <f ca="1">IF(C170=$X$4,IF(ISERROR($V170),"Enter smelter details","RMI"),IF(ISERROR($V170),"",OFFSET('Smelter Look-up'!$F$4,$V170-4,0)))</f>
        <v>RMI</v>
      </c>
      <c r="H170" s="183" t="s">
        <v>16037</v>
      </c>
      <c r="I170" s="184" t="str">
        <f ca="1">IF(ISERROR($V170),"",OFFSET('Smelter Look-up'!$H$4,$V170-4,0))</f>
        <v>Pangkal Pinang</v>
      </c>
      <c r="J170" s="184" t="str">
        <f ca="1">IF(ISERROR($V170),"",OFFSET('Smelter Look-up'!$I$4,$V170-4,0))</f>
        <v>Kepulauan Bangka Belitung</v>
      </c>
      <c r="K170" s="224" t="s">
        <v>16543</v>
      </c>
      <c r="L170" s="224" t="s">
        <v>16544</v>
      </c>
      <c r="M170" s="224" t="s">
        <v>16545</v>
      </c>
      <c r="N170" s="224" t="s">
        <v>16546</v>
      </c>
      <c r="O170" s="224" t="s">
        <v>16542</v>
      </c>
      <c r="P170" s="185" t="s">
        <v>485</v>
      </c>
      <c r="Q170" s="225"/>
      <c r="R170" s="182" t="str">
        <f ca="1">IF(ISERROR($V170),"",OFFSET('Smelter Look-up'!$C$4,$V170-4,0)&amp;"")</f>
        <v>PT Prima Timah Utama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522</v>
      </c>
      <c r="X170" s="227">
        <f t="shared" ca="1" si="24"/>
        <v>0</v>
      </c>
      <c r="AB170" s="228" t="str">
        <f t="shared" ca="1" si="25"/>
        <v>TinPT Prima Timah Utama</v>
      </c>
    </row>
    <row r="171" spans="1:28" s="227" customFormat="1" ht="63">
      <c r="A171" s="181" t="s">
        <v>15455</v>
      </c>
      <c r="B171" s="182" t="str">
        <f ca="1">IF(LEN(A171)=0,"",INDEX('Smelter Look-up'!$A:$A,MATCH($A171,'Smelter Look-up'!$E:$E,0)))</f>
        <v>Tin</v>
      </c>
      <c r="C171" s="186" t="str">
        <f ca="1">IF(LEN(A171)=0,"",INDEX('Smelter Look-up'!$C:$C,MATCH($A171,'Smelter Look-up'!$E:$E,0)))</f>
        <v>PT Putera Sarana Shakti (PT PSS)</v>
      </c>
      <c r="D171" s="230"/>
      <c r="E171" s="182" t="str">
        <f ca="1">IF(ISERROR($V171),"",OFFSET('Smelter Look-up'!$D$4,$V171-4,0)&amp;"")</f>
        <v>INDONESIA</v>
      </c>
      <c r="F171" s="182" t="str">
        <f ca="1">IF(ISERROR($V171),"",OFFSET('Smelter Look-up'!$E$4,$V171-4,0))</f>
        <v>CID003868</v>
      </c>
      <c r="G171" s="182" t="str">
        <f ca="1">IF(C171=$X$4,IF(ISERROR($V171),"Enter smelter details","RMI"),IF(ISERROR($V171),"",OFFSET('Smelter Look-up'!$F$4,$V171-4,0)))</f>
        <v>RMI</v>
      </c>
      <c r="H171" s="183" t="s">
        <v>16038</v>
      </c>
      <c r="I171" s="184" t="str">
        <f ca="1">IF(ISERROR($V171),"",OFFSET('Smelter Look-up'!$H$4,$V171-4,0))</f>
        <v>Sungailiat</v>
      </c>
      <c r="J171" s="184" t="str">
        <f ca="1">IF(ISERROR($V171),"",OFFSET('Smelter Look-up'!$I$4,$V171-4,0))</f>
        <v>Kepulauan Bangka Belitung</v>
      </c>
      <c r="K171" s="224" t="s">
        <v>16547</v>
      </c>
      <c r="L171" s="224" t="s">
        <v>16548</v>
      </c>
      <c r="M171" s="224" t="s">
        <v>16549</v>
      </c>
      <c r="N171" s="224" t="s">
        <v>16097</v>
      </c>
      <c r="O171" s="224" t="s">
        <v>16265</v>
      </c>
      <c r="P171" s="185" t="s">
        <v>485</v>
      </c>
      <c r="Q171" s="225"/>
      <c r="R171" s="182" t="str">
        <f ca="1">IF(ISERROR($V171),"",OFFSET('Smelter Look-up'!$C$4,$V171-4,0)&amp;"")</f>
        <v>PT Putera Sarana Shakti (PT PSS)</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523</v>
      </c>
      <c r="X171" s="227">
        <f t="shared" ca="1" si="24"/>
        <v>0</v>
      </c>
      <c r="AB171" s="228" t="str">
        <f t="shared" ca="1" si="25"/>
        <v>TinPT Putera Sarana Shakti (PT PSS)</v>
      </c>
    </row>
    <row r="172" spans="1:28" s="227" customFormat="1" ht="50.4">
      <c r="A172" s="181" t="s">
        <v>15082</v>
      </c>
      <c r="B172" s="182" t="str">
        <f ca="1">IF(LEN(A172)=0,"",INDEX('Smelter Look-up'!$A:$A,MATCH($A172,'Smelter Look-up'!$E:$E,0)))</f>
        <v>Tin</v>
      </c>
      <c r="C172" s="186" t="str">
        <f ca="1">IF(LEN(A172)=0,"",INDEX('Smelter Look-up'!$C:$C,MATCH($A172,'Smelter Look-up'!$E:$E,0)))</f>
        <v>PT Rajawali Rimba Perkasa</v>
      </c>
      <c r="D172" s="230"/>
      <c r="E172" s="182" t="str">
        <f ca="1">IF(ISERROR($V172),"",OFFSET('Smelter Look-up'!$D$4,$V172-4,0)&amp;"")</f>
        <v>INDONESIA</v>
      </c>
      <c r="F172" s="182" t="str">
        <f ca="1">IF(ISERROR($V172),"",OFFSET('Smelter Look-up'!$E$4,$V172-4,0))</f>
        <v>CID003381</v>
      </c>
      <c r="G172" s="182" t="str">
        <f ca="1">IF(C172=$X$4,IF(ISERROR($V172),"Enter smelter details","RMI"),IF(ISERROR($V172),"",OFFSET('Smelter Look-up'!$F$4,$V172-4,0)))</f>
        <v>RMI</v>
      </c>
      <c r="H172" s="183" t="s">
        <v>16039</v>
      </c>
      <c r="I172" s="184" t="str">
        <f ca="1">IF(ISERROR($V172),"",OFFSET('Smelter Look-up'!$H$4,$V172-4,0))</f>
        <v>Tukak Sadai</v>
      </c>
      <c r="J172" s="184" t="str">
        <f ca="1">IF(ISERROR($V172),"",OFFSET('Smelter Look-up'!$I$4,$V172-4,0))</f>
        <v>Kepulauan Bangka Belitung</v>
      </c>
      <c r="K172" s="224" t="s">
        <v>16550</v>
      </c>
      <c r="L172" s="224" t="s">
        <v>16551</v>
      </c>
      <c r="M172" s="224"/>
      <c r="N172" s="224" t="s">
        <v>16097</v>
      </c>
      <c r="O172" s="224" t="s">
        <v>16265</v>
      </c>
      <c r="P172" s="185" t="s">
        <v>485</v>
      </c>
      <c r="Q172" s="225"/>
      <c r="R172" s="182" t="str">
        <f ca="1">IF(ISERROR($V172),"",OFFSET('Smelter Look-up'!$C$4,$V172-4,0)&amp;"")</f>
        <v>PT Rajawali Rimba Perkasa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524</v>
      </c>
      <c r="X172" s="227">
        <f t="shared" ca="1" si="24"/>
        <v>0</v>
      </c>
      <c r="AB172" s="228" t="str">
        <f t="shared" ca="1" si="25"/>
        <v>TinPT Rajawali Rimba Perkasa</v>
      </c>
    </row>
    <row r="173" spans="1:28" s="227" customFormat="1" ht="37.799999999999997">
      <c r="A173" s="181" t="s">
        <v>15807</v>
      </c>
      <c r="B173" s="182" t="str">
        <f ca="1">IF(LEN(A173)=0,"",INDEX('Smelter Look-up'!$A:$A,MATCH($A173,'Smelter Look-up'!$E:$E,0)))</f>
        <v>Tin</v>
      </c>
      <c r="C173" s="186" t="str">
        <f ca="1">IF(LEN(A173)=0,"",INDEX('Smelter Look-up'!$C:$C,MATCH($A173,'Smelter Look-up'!$E:$E,0)))</f>
        <v>PT Rajehan Ariq</v>
      </c>
      <c r="D173" s="230"/>
      <c r="E173" s="182" t="str">
        <f ca="1">IF(ISERROR($V173),"",OFFSET('Smelter Look-up'!$D$4,$V173-4,0)&amp;"")</f>
        <v>INDONESIA</v>
      </c>
      <c r="F173" s="182" t="str">
        <f ca="1">IF(ISERROR($V173),"",OFFSET('Smelter Look-up'!$E$4,$V173-4,0))</f>
        <v>CID002593</v>
      </c>
      <c r="G173" s="182" t="str">
        <f ca="1">IF(C173=$X$4,IF(ISERROR($V173),"Enter smelter details","RMI"),IF(ISERROR($V173),"",OFFSET('Smelter Look-up'!$F$4,$V173-4,0)))</f>
        <v>RMI</v>
      </c>
      <c r="H173" s="183" t="s">
        <v>16040</v>
      </c>
      <c r="I173" s="184" t="str">
        <f ca="1">IF(ISERROR($V173),"",OFFSET('Smelter Look-up'!$H$4,$V173-4,0))</f>
        <v>Pangkal Pinang</v>
      </c>
      <c r="J173" s="184" t="str">
        <f ca="1">IF(ISERROR($V173),"",OFFSET('Smelter Look-up'!$I$4,$V173-4,0))</f>
        <v>Kepulauan Bangka Belitung</v>
      </c>
      <c r="K173" s="224" t="s">
        <v>16552</v>
      </c>
      <c r="L173" s="224" t="s">
        <v>16553</v>
      </c>
      <c r="M173" s="224"/>
      <c r="N173" s="224" t="s">
        <v>16097</v>
      </c>
      <c r="O173" s="224" t="s">
        <v>16265</v>
      </c>
      <c r="P173" s="185" t="s">
        <v>485</v>
      </c>
      <c r="Q173" s="225"/>
      <c r="R173" s="182" t="str">
        <f ca="1">IF(ISERROR($V173),"",OFFSET('Smelter Look-up'!$C$4,$V173-4,0)&amp;"")</f>
        <v>PT Rajehan Ariq</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525</v>
      </c>
      <c r="X173" s="227">
        <f t="shared" ca="1" si="24"/>
        <v>0</v>
      </c>
      <c r="AB173" s="228" t="str">
        <f t="shared" ca="1" si="25"/>
        <v>TinPT Rajehan Ariq</v>
      </c>
    </row>
    <row r="174" spans="1:28" s="227" customFormat="1" ht="63">
      <c r="A174" s="181" t="s">
        <v>775</v>
      </c>
      <c r="B174" s="182" t="str">
        <f ca="1">IF(LEN(A174)=0,"",INDEX('Smelter Look-up'!$A:$A,MATCH($A174,'Smelter Look-up'!$E:$E,0)))</f>
        <v>Tin</v>
      </c>
      <c r="C174" s="186" t="str">
        <f ca="1">IF(LEN(A174)=0,"",INDEX('Smelter Look-up'!$C:$C,MATCH($A174,'Smelter Look-up'!$E:$E,0)))</f>
        <v>PT Refined Bangka Tin</v>
      </c>
      <c r="D174" s="230"/>
      <c r="E174" s="182" t="str">
        <f ca="1">IF(ISERROR($V174),"",OFFSET('Smelter Look-up'!$D$4,$V174-4,0)&amp;"")</f>
        <v>INDONESIA</v>
      </c>
      <c r="F174" s="182" t="str">
        <f ca="1">IF(ISERROR($V174),"",OFFSET('Smelter Look-up'!$E$4,$V174-4,0))</f>
        <v>CID001460</v>
      </c>
      <c r="G174" s="182" t="str">
        <f ca="1">IF(C174=$X$4,IF(ISERROR($V174),"Enter smelter details","RMI"),IF(ISERROR($V174),"",OFFSET('Smelter Look-up'!$F$4,$V174-4,0)))</f>
        <v>RMI</v>
      </c>
      <c r="H174" s="183" t="s">
        <v>16041</v>
      </c>
      <c r="I174" s="184" t="str">
        <f ca="1">IF(ISERROR($V174),"",OFFSET('Smelter Look-up'!$H$4,$V174-4,0))</f>
        <v>Sungailiat</v>
      </c>
      <c r="J174" s="184" t="str">
        <f ca="1">IF(ISERROR($V174),"",OFFSET('Smelter Look-up'!$I$4,$V174-4,0))</f>
        <v>Kepulauan Bangka Belitung</v>
      </c>
      <c r="K174" s="224" t="s">
        <v>16554</v>
      </c>
      <c r="L174" s="224" t="s">
        <v>16555</v>
      </c>
      <c r="M174" s="224"/>
      <c r="N174" s="224" t="s">
        <v>16556</v>
      </c>
      <c r="O174" s="224" t="s">
        <v>16442</v>
      </c>
      <c r="P174" s="185" t="s">
        <v>485</v>
      </c>
      <c r="Q174" s="225"/>
      <c r="R174" s="182" t="str">
        <f ca="1">IF(ISERROR($V174),"",OFFSET('Smelter Look-up'!$C$4,$V174-4,0)&amp;"")</f>
        <v>PT Refined Bangka Tin</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526</v>
      </c>
      <c r="X174" s="227">
        <f t="shared" ca="1" si="24"/>
        <v>0</v>
      </c>
      <c r="AB174" s="228" t="str">
        <f t="shared" ca="1" si="25"/>
        <v>TinPT Refined Bangka Tin</v>
      </c>
    </row>
    <row r="175" spans="1:28" s="227" customFormat="1" ht="75.599999999999994">
      <c r="A175" s="181" t="s">
        <v>15457</v>
      </c>
      <c r="B175" s="182" t="str">
        <f ca="1">IF(LEN(A175)=0,"",INDEX('Smelter Look-up'!$A:$A,MATCH($A175,'Smelter Look-up'!$E:$E,0)))</f>
        <v>Tin</v>
      </c>
      <c r="C175" s="186" t="str">
        <f ca="1">IF(LEN(A175)=0,"",INDEX('Smelter Look-up'!$C:$C,MATCH($A175,'Smelter Look-up'!$E:$E,0)))</f>
        <v>PT Sariwiguna Binasentosa</v>
      </c>
      <c r="D175" s="230"/>
      <c r="E175" s="182" t="str">
        <f ca="1">IF(ISERROR($V175),"",OFFSET('Smelter Look-up'!$D$4,$V175-4,0)&amp;"")</f>
        <v>INDONESIA</v>
      </c>
      <c r="F175" s="182" t="str">
        <f ca="1">IF(ISERROR($V175),"",OFFSET('Smelter Look-up'!$E$4,$V175-4,0))</f>
        <v>CID001463</v>
      </c>
      <c r="G175" s="182" t="str">
        <f ca="1">IF(C175=$X$4,IF(ISERROR($V175),"Enter smelter details","RMI"),IF(ISERROR($V175),"",OFFSET('Smelter Look-up'!$F$4,$V175-4,0)))</f>
        <v>RMI</v>
      </c>
      <c r="H175" s="183" t="s">
        <v>16042</v>
      </c>
      <c r="I175" s="184" t="str">
        <f ca="1">IF(ISERROR($V175),"",OFFSET('Smelter Look-up'!$H$4,$V175-4,0))</f>
        <v>Pangkal Pinang</v>
      </c>
      <c r="J175" s="184" t="str">
        <f ca="1">IF(ISERROR($V175),"",OFFSET('Smelter Look-up'!$I$4,$V175-4,0))</f>
        <v>Kepulauan Bangka Belitung</v>
      </c>
      <c r="K175" s="224" t="s">
        <v>16557</v>
      </c>
      <c r="L175" s="224" t="s">
        <v>16558</v>
      </c>
      <c r="M175" s="224" t="s">
        <v>16559</v>
      </c>
      <c r="N175" s="224" t="s">
        <v>16097</v>
      </c>
      <c r="O175" s="224" t="s">
        <v>16265</v>
      </c>
      <c r="P175" s="185" t="s">
        <v>485</v>
      </c>
      <c r="Q175" s="225"/>
      <c r="R175" s="182" t="str">
        <f ca="1">IF(ISERROR($V175),"",OFFSET('Smelter Look-up'!$C$4,$V175-4,0)&amp;"")</f>
        <v>PT Sariwiguna Binasentosa</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527</v>
      </c>
      <c r="X175" s="227">
        <f t="shared" ca="1" si="24"/>
        <v>0</v>
      </c>
      <c r="AB175" s="228" t="str">
        <f t="shared" ca="1" si="25"/>
        <v>TinPT Sariwiguna Binasentosa</v>
      </c>
    </row>
    <row r="176" spans="1:28" s="227" customFormat="1" ht="50.4">
      <c r="A176" s="181" t="s">
        <v>15084</v>
      </c>
      <c r="B176" s="182" t="str">
        <f ca="1">IF(LEN(A176)=0,"",INDEX('Smelter Look-up'!$A:$A,MATCH($A176,'Smelter Look-up'!$E:$E,0)))</f>
        <v>Tin</v>
      </c>
      <c r="C176" s="186" t="str">
        <f ca="1">IF(LEN(A176)=0,"",INDEX('Smelter Look-up'!$C:$C,MATCH($A176,'Smelter Look-up'!$E:$E,0)))</f>
        <v>PT Stanindo Inti Perkasa</v>
      </c>
      <c r="D176" s="230"/>
      <c r="E176" s="182" t="str">
        <f ca="1">IF(ISERROR($V176),"",OFFSET('Smelter Look-up'!$D$4,$V176-4,0)&amp;"")</f>
        <v>INDONESIA</v>
      </c>
      <c r="F176" s="182" t="str">
        <f ca="1">IF(ISERROR($V176),"",OFFSET('Smelter Look-up'!$E$4,$V176-4,0))</f>
        <v>CID001468</v>
      </c>
      <c r="G176" s="182" t="str">
        <f ca="1">IF(C176=$X$4,IF(ISERROR($V176),"Enter smelter details","RMI"),IF(ISERROR($V176),"",OFFSET('Smelter Look-up'!$F$4,$V176-4,0)))</f>
        <v>RMI</v>
      </c>
      <c r="H176" s="183" t="s">
        <v>16043</v>
      </c>
      <c r="I176" s="184" t="str">
        <f ca="1">IF(ISERROR($V176),"",OFFSET('Smelter Look-up'!$H$4,$V176-4,0))</f>
        <v>Pangkal Pinang</v>
      </c>
      <c r="J176" s="184" t="str">
        <f ca="1">IF(ISERROR($V176),"",OFFSET('Smelter Look-up'!$I$4,$V176-4,0))</f>
        <v>Kepulauan Bangka Belitung</v>
      </c>
      <c r="K176" s="224" t="s">
        <v>16509</v>
      </c>
      <c r="L176" s="224" t="s">
        <v>16510</v>
      </c>
      <c r="M176" s="224" t="s">
        <v>16091</v>
      </c>
      <c r="N176" s="224" t="s">
        <v>16097</v>
      </c>
      <c r="O176" s="224" t="s">
        <v>16560</v>
      </c>
      <c r="P176" s="185" t="s">
        <v>485</v>
      </c>
      <c r="Q176" s="225"/>
      <c r="R176" s="182" t="str">
        <f ca="1">IF(ISERROR($V176),"",OFFSET('Smelter Look-up'!$C$4,$V176-4,0)&amp;"")</f>
        <v>PT Stanindo Inti Perkasa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528</v>
      </c>
      <c r="X176" s="227">
        <f t="shared" ca="1" si="24"/>
        <v>0</v>
      </c>
      <c r="AB176" s="228" t="str">
        <f t="shared" ca="1" si="25"/>
        <v>TinPT Stanindo Inti Perkasa</v>
      </c>
    </row>
    <row r="177" spans="1:28" s="227" customFormat="1" ht="63">
      <c r="A177" s="181" t="s">
        <v>15458</v>
      </c>
      <c r="B177" s="182" t="str">
        <f ca="1">IF(LEN(A177)=0,"",INDEX('Smelter Look-up'!$A:$A,MATCH($A177,'Smelter Look-up'!$E:$E,0)))</f>
        <v>Tin</v>
      </c>
      <c r="C177" s="186" t="str">
        <f ca="1">IF(LEN(A177)=0,"",INDEX('Smelter Look-up'!$C:$C,MATCH($A177,'Smelter Look-up'!$E:$E,0)))</f>
        <v>PT Sukses Inti Makmur (SIM)</v>
      </c>
      <c r="D177" s="230"/>
      <c r="E177" s="182" t="str">
        <f ca="1">IF(ISERROR($V177),"",OFFSET('Smelter Look-up'!$D$4,$V177-4,0)&amp;"")</f>
        <v>INDONESIA</v>
      </c>
      <c r="F177" s="182" t="str">
        <f ca="1">IF(ISERROR($V177),"",OFFSET('Smelter Look-up'!$E$4,$V177-4,0))</f>
        <v>CID002816</v>
      </c>
      <c r="G177" s="182" t="str">
        <f ca="1">IF(C177=$X$4,IF(ISERROR($V177),"Enter smelter details","RMI"),IF(ISERROR($V177),"",OFFSET('Smelter Look-up'!$F$4,$V177-4,0)))</f>
        <v>RMI</v>
      </c>
      <c r="H177" s="183" t="s">
        <v>16044</v>
      </c>
      <c r="I177" s="184" t="str">
        <f ca="1">IF(ISERROR($V177),"",OFFSET('Smelter Look-up'!$H$4,$V177-4,0))</f>
        <v>Belitung</v>
      </c>
      <c r="J177" s="184" t="str">
        <f ca="1">IF(ISERROR($V177),"",OFFSET('Smelter Look-up'!$I$4,$V177-4,0))</f>
        <v>Kepulauan Bangka Belitung</v>
      </c>
      <c r="K177" s="224" t="s">
        <v>16561</v>
      </c>
      <c r="L177" s="224" t="s">
        <v>16562</v>
      </c>
      <c r="M177" s="224" t="s">
        <v>16563</v>
      </c>
      <c r="N177" s="224" t="s">
        <v>16097</v>
      </c>
      <c r="O177" s="224" t="s">
        <v>16265</v>
      </c>
      <c r="P177" s="185" t="s">
        <v>485</v>
      </c>
      <c r="Q177" s="225"/>
      <c r="R177" s="182" t="str">
        <f ca="1">IF(ISERROR($V177),"",OFFSET('Smelter Look-up'!$C$4,$V177-4,0)&amp;"")</f>
        <v>PT Sukses Inti Makmur (SIM)</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529</v>
      </c>
      <c r="X177" s="227">
        <f t="shared" ca="1" si="24"/>
        <v>0</v>
      </c>
      <c r="AB177" s="228" t="str">
        <f t="shared" ca="1" si="25"/>
        <v>TinPT Sukses Inti Makmur (SIM)</v>
      </c>
    </row>
    <row r="178" spans="1:28" s="227" customFormat="1" ht="50.4">
      <c r="A178" s="181" t="s">
        <v>794</v>
      </c>
      <c r="B178" s="182" t="str">
        <f ca="1">IF(LEN(A178)=0,"",INDEX('Smelter Look-up'!$A:$A,MATCH($A178,'Smelter Look-up'!$E:$E,0)))</f>
        <v>Tin</v>
      </c>
      <c r="C178" s="186" t="str">
        <f ca="1">IF(LEN(A178)=0,"",INDEX('Smelter Look-up'!$C:$C,MATCH($A178,'Smelter Look-up'!$E:$E,0)))</f>
        <v>PT Timah Tbk Kundur</v>
      </c>
      <c r="D178" s="230"/>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t="s">
        <v>16045</v>
      </c>
      <c r="I178" s="184" t="str">
        <f ca="1">IF(ISERROR($V178),"",OFFSET('Smelter Look-up'!$H$4,$V178-4,0))</f>
        <v>Kundur</v>
      </c>
      <c r="J178" s="184" t="str">
        <f ca="1">IF(ISERROR($V178),"",OFFSET('Smelter Look-up'!$I$4,$V178-4,0))</f>
        <v>Riau</v>
      </c>
      <c r="K178" s="224" t="s">
        <v>16439</v>
      </c>
      <c r="L178" s="224" t="s">
        <v>16440</v>
      </c>
      <c r="M178" s="224" t="s">
        <v>16153</v>
      </c>
      <c r="N178" s="224" t="s">
        <v>16564</v>
      </c>
      <c r="O178" s="224" t="s">
        <v>16442</v>
      </c>
      <c r="P178" s="185" t="s">
        <v>485</v>
      </c>
      <c r="Q178" s="225"/>
      <c r="R178" s="182" t="str">
        <f ca="1">IF(ISERROR($V178),"",OFFSET('Smelter Look-up'!$C$4,$V178-4,0)&amp;"")</f>
        <v>PT Timah Tbk Kundur</v>
      </c>
      <c r="S178" s="181" t="str">
        <f t="shared" ca="1" si="23"/>
        <v>ID</v>
      </c>
      <c r="T178" s="181" t="str">
        <f ca="1">IF(B178="","",IF(ISERROR(MATCH($J178,SorP!$B$1:$B$6226,0)),"",INDIRECT("'SorP'!$A$"&amp;MATCH($S178&amp;$J178,SorP!C:C,0))))</f>
        <v>ID-RI</v>
      </c>
      <c r="U178" s="201"/>
      <c r="V178" s="226">
        <f ca="1">IF(C178="",NA(),IF(OR(C178="Smelter not listed",C178="Smelter not yet identified"),MATCH($B178&amp;$D178,'Smelter Look-up'!$J:$J,0),MATCH($B178&amp;$C178,'Smelter Look-up'!$J:$J,0)))</f>
        <v>532</v>
      </c>
      <c r="X178" s="227">
        <f t="shared" ca="1" si="24"/>
        <v>0</v>
      </c>
      <c r="AB178" s="228" t="str">
        <f t="shared" ca="1" si="25"/>
        <v>TinPT Timah Tbk Kundur</v>
      </c>
    </row>
    <row r="179" spans="1:28" s="227" customFormat="1" ht="50.4">
      <c r="A179" s="181" t="s">
        <v>15088</v>
      </c>
      <c r="B179" s="182" t="str">
        <f ca="1">IF(LEN(A179)=0,"",INDEX('Smelter Look-up'!$A:$A,MATCH($A179,'Smelter Look-up'!$E:$E,0)))</f>
        <v>Tin</v>
      </c>
      <c r="C179" s="186" t="str">
        <f ca="1">IF(LEN(A179)=0,"",INDEX('Smelter Look-up'!$C:$C,MATCH($A179,'Smelter Look-up'!$E:$E,0)))</f>
        <v>PT Tinindo Inter Nusa</v>
      </c>
      <c r="D179" s="230"/>
      <c r="E179" s="182" t="str">
        <f ca="1">IF(ISERROR($V179),"",OFFSET('Smelter Look-up'!$D$4,$V179-4,0)&amp;"")</f>
        <v>INDONESIA</v>
      </c>
      <c r="F179" s="182" t="str">
        <f ca="1">IF(ISERROR($V179),"",OFFSET('Smelter Look-up'!$E$4,$V179-4,0))</f>
        <v>CID001490</v>
      </c>
      <c r="G179" s="182" t="str">
        <f ca="1">IF(C179=$X$4,IF(ISERROR($V179),"Enter smelter details","RMI"),IF(ISERROR($V179),"",OFFSET('Smelter Look-up'!$F$4,$V179-4,0)))</f>
        <v>RMI</v>
      </c>
      <c r="H179" s="183" t="s">
        <v>16046</v>
      </c>
      <c r="I179" s="184" t="str">
        <f ca="1">IF(ISERROR($V179),"",OFFSET('Smelter Look-up'!$H$4,$V179-4,0))</f>
        <v>Pangkal Pinang</v>
      </c>
      <c r="J179" s="184" t="str">
        <f ca="1">IF(ISERROR($V179),"",OFFSET('Smelter Look-up'!$I$4,$V179-4,0))</f>
        <v>Kepulauan Bangka Belitung</v>
      </c>
      <c r="K179" s="224" t="s">
        <v>16565</v>
      </c>
      <c r="L179" s="224" t="s">
        <v>16566</v>
      </c>
      <c r="M179" s="224"/>
      <c r="N179" s="224" t="s">
        <v>16567</v>
      </c>
      <c r="O179" s="224" t="s">
        <v>16568</v>
      </c>
      <c r="P179" s="185" t="s">
        <v>485</v>
      </c>
      <c r="Q179" s="225"/>
      <c r="R179" s="182" t="str">
        <f ca="1">IF(ISERROR($V179),"",OFFSET('Smelter Look-up'!$C$4,$V179-4,0)&amp;"")</f>
        <v>PT Tinindo Inter Nusa</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534</v>
      </c>
      <c r="X179" s="227">
        <f t="shared" ca="1" si="24"/>
        <v>0</v>
      </c>
      <c r="AB179" s="228" t="str">
        <f t="shared" ca="1" si="25"/>
        <v>TinPT Tinindo Inter Nusa</v>
      </c>
    </row>
    <row r="180" spans="1:28" s="227" customFormat="1" ht="37.799999999999997">
      <c r="A180" s="181" t="s">
        <v>15463</v>
      </c>
      <c r="B180" s="182" t="str">
        <f ca="1">IF(LEN(A180)=0,"",INDEX('Smelter Look-up'!$A:$A,MATCH($A180,'Smelter Look-up'!$E:$E,0)))</f>
        <v>Tin</v>
      </c>
      <c r="C180" s="186" t="str">
        <f ca="1">IF(LEN(A180)=0,"",INDEX('Smelter Look-up'!$C:$C,MATCH($A180,'Smelter Look-up'!$E:$E,0)))</f>
        <v>PT Tommy Utama</v>
      </c>
      <c r="D180" s="230"/>
      <c r="E180" s="182" t="str">
        <f ca="1">IF(ISERROR($V180),"",OFFSET('Smelter Look-up'!$D$4,$V180-4,0)&amp;"")</f>
        <v>INDONESIA</v>
      </c>
      <c r="F180" s="182" t="str">
        <f ca="1">IF(ISERROR($V180),"",OFFSET('Smelter Look-up'!$E$4,$V180-4,0))</f>
        <v>CID001493</v>
      </c>
      <c r="G180" s="182" t="str">
        <f ca="1">IF(C180=$X$4,IF(ISERROR($V180),"Enter smelter details","RMI"),IF(ISERROR($V180),"",OFFSET('Smelter Look-up'!$F$4,$V180-4,0)))</f>
        <v>RMI</v>
      </c>
      <c r="H180" s="183" t="s">
        <v>16047</v>
      </c>
      <c r="I180" s="184" t="str">
        <f ca="1">IF(ISERROR($V180),"",OFFSET('Smelter Look-up'!$H$4,$V180-4,0))</f>
        <v>Sumping Desa Batu Peyu</v>
      </c>
      <c r="J180" s="184" t="str">
        <f ca="1">IF(ISERROR($V180),"",OFFSET('Smelter Look-up'!$I$4,$V180-4,0))</f>
        <v>Kepulauan Bangka Belitung</v>
      </c>
      <c r="K180" s="224" t="s">
        <v>16569</v>
      </c>
      <c r="L180" s="224" t="s">
        <v>16570</v>
      </c>
      <c r="M180" s="224"/>
      <c r="N180" s="224" t="s">
        <v>16097</v>
      </c>
      <c r="O180" s="224" t="s">
        <v>16265</v>
      </c>
      <c r="P180" s="185" t="s">
        <v>485</v>
      </c>
      <c r="Q180" s="225"/>
      <c r="R180" s="182" t="str">
        <f ca="1">IF(ISERROR($V180),"",OFFSET('Smelter Look-up'!$C$4,$V180-4,0)&amp;"")</f>
        <v>PT Tommy Utama</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536</v>
      </c>
      <c r="X180" s="227">
        <f t="shared" ca="1" si="24"/>
        <v>0</v>
      </c>
      <c r="AB180" s="228" t="str">
        <f t="shared" ca="1" si="25"/>
        <v>TinPT Tommy Utama</v>
      </c>
    </row>
    <row r="181" spans="1:28" s="227" customFormat="1" ht="75.599999999999994">
      <c r="A181" s="181" t="s">
        <v>1800</v>
      </c>
      <c r="B181" s="182" t="str">
        <f ca="1">IF(LEN(A181)=0,"",INDEX('Smelter Look-up'!$A:$A,MATCH($A181,'Smelter Look-up'!$E:$E,0)))</f>
        <v>Tin</v>
      </c>
      <c r="C181" s="186" t="str">
        <f ca="1">IF(LEN(A181)=0,"",INDEX('Smelter Look-up'!$C:$C,MATCH($A181,'Smelter Look-up'!$E:$E,0)))</f>
        <v>Resind Industria e Comercio Ltda.</v>
      </c>
      <c r="D181" s="230"/>
      <c r="E181" s="182" t="str">
        <f ca="1">IF(ISERROR($V181),"",OFFSET('Smelter Look-up'!$D$4,$V181-4,0)&amp;"")</f>
        <v>BRAZIL</v>
      </c>
      <c r="F181" s="182" t="str">
        <f ca="1">IF(ISERROR($V181),"",OFFSET('Smelter Look-up'!$E$4,$V181-4,0))</f>
        <v>CID002706</v>
      </c>
      <c r="G181" s="182" t="str">
        <f ca="1">IF(C181=$X$4,IF(ISERROR($V181),"Enter smelter details","RMI"),IF(ISERROR($V181),"",OFFSET('Smelter Look-up'!$F$4,$V181-4,0)))</f>
        <v>RMI</v>
      </c>
      <c r="H181" s="183" t="s">
        <v>15984</v>
      </c>
      <c r="I181" s="184" t="str">
        <f ca="1">IF(ISERROR($V181),"",OFFSET('Smelter Look-up'!$H$4,$V181-4,0))</f>
        <v>São João del Rei</v>
      </c>
      <c r="J181" s="184" t="str">
        <f ca="1">IF(ISERROR($V181),"",OFFSET('Smelter Look-up'!$I$4,$V181-4,0))</f>
        <v>Minas gerais</v>
      </c>
      <c r="K181" s="224" t="s">
        <v>16406</v>
      </c>
      <c r="L181" s="224" t="s">
        <v>16407</v>
      </c>
      <c r="M181" s="224" t="s">
        <v>16571</v>
      </c>
      <c r="N181" s="224" t="s">
        <v>16097</v>
      </c>
      <c r="O181" s="224" t="s">
        <v>16572</v>
      </c>
      <c r="P181" s="185" t="s">
        <v>485</v>
      </c>
      <c r="Q181" s="225"/>
      <c r="R181" s="182" t="str">
        <f ca="1">IF(ISERROR($V181),"",OFFSET('Smelter Look-up'!$C$4,$V181-4,0)&amp;"")</f>
        <v>Resind Industria e Comercio Ltda.</v>
      </c>
      <c r="S181" s="181" t="str">
        <f t="shared" ca="1" si="23"/>
        <v>BR</v>
      </c>
      <c r="T181" s="181" t="str">
        <f ca="1">IF(B181="","",IF(ISERROR(MATCH($J181,SorP!$B$1:$B$6226,0)),"",INDIRECT("'SorP'!$A$"&amp;MATCH($S181&amp;$J181,SorP!C:C,0))))</f>
        <v>BR-MG</v>
      </c>
      <c r="U181" s="201"/>
      <c r="V181" s="226">
        <f ca="1">IF(C181="",NA(),IF(OR(C181="Smelter not listed",C181="Smelter not yet identified"),MATCH($B181&amp;$D181,'Smelter Look-up'!$J:$J,0),MATCH($B181&amp;$C181,'Smelter Look-up'!$J:$J,0)))</f>
        <v>538</v>
      </c>
      <c r="X181" s="227">
        <f t="shared" ca="1" si="24"/>
        <v>0</v>
      </c>
      <c r="AB181" s="228" t="str">
        <f t="shared" ca="1" si="25"/>
        <v>TinResind Industria e Comercio Ltda.</v>
      </c>
    </row>
    <row r="182" spans="1:28" s="227" customFormat="1" ht="50.4">
      <c r="A182" s="181" t="s">
        <v>778</v>
      </c>
      <c r="B182" s="182" t="str">
        <f ca="1">IF(LEN(A182)=0,"",INDEX('Smelter Look-up'!$A:$A,MATCH($A182,'Smelter Look-up'!$E:$E,0)))</f>
        <v>Tin</v>
      </c>
      <c r="C182" s="186" t="str">
        <f ca="1">IF(LEN(A182)=0,"",INDEX('Smelter Look-up'!$C:$C,MATCH($A182,'Smelter Look-up'!$E:$E,0)))</f>
        <v>Rui Da Hung</v>
      </c>
      <c r="D182" s="230"/>
      <c r="E182" s="182" t="str">
        <f ca="1">IF(ISERROR($V182),"",OFFSET('Smelter Look-up'!$D$4,$V182-4,0)&amp;"")</f>
        <v>TAIWAN, PROVINCE OF CHINA</v>
      </c>
      <c r="F182" s="182" t="str">
        <f ca="1">IF(ISERROR($V182),"",OFFSET('Smelter Look-up'!$E$4,$V182-4,0))</f>
        <v>CID001539</v>
      </c>
      <c r="G182" s="182" t="str">
        <f ca="1">IF(C182=$X$4,IF(ISERROR($V182),"Enter smelter details","RMI"),IF(ISERROR($V182),"",OFFSET('Smelter Look-up'!$F$4,$V182-4,0)))</f>
        <v>RMI</v>
      </c>
      <c r="H182" s="183" t="s">
        <v>16048</v>
      </c>
      <c r="I182" s="184" t="str">
        <f ca="1">IF(ISERROR($V182),"",OFFSET('Smelter Look-up'!$H$4,$V182-4,0))</f>
        <v>Longtan Shiang Taoyuan</v>
      </c>
      <c r="J182" s="184" t="str">
        <f ca="1">IF(ISERROR($V182),"",OFFSET('Smelter Look-up'!$I$4,$V182-4,0))</f>
        <v>Taoyuan</v>
      </c>
      <c r="K182" s="224" t="s">
        <v>16573</v>
      </c>
      <c r="L182" s="224" t="s">
        <v>16574</v>
      </c>
      <c r="M182" s="224"/>
      <c r="N182" s="224" t="s">
        <v>16203</v>
      </c>
      <c r="O182" s="224" t="s">
        <v>16575</v>
      </c>
      <c r="P182" s="185" t="s">
        <v>485</v>
      </c>
      <c r="Q182" s="225"/>
      <c r="R182" s="182" t="str">
        <f ca="1">IF(ISERROR($V182),"",OFFSET('Smelter Look-up'!$C$4,$V182-4,0)&amp;"")</f>
        <v>Rui Da Hung</v>
      </c>
      <c r="S182" s="181" t="str">
        <f t="shared" ca="1" si="23"/>
        <v>TW</v>
      </c>
      <c r="T182" s="181" t="str">
        <f ca="1">IF(B182="","",IF(ISERROR(MATCH($J182,SorP!$B$1:$B$6226,0)),"",INDIRECT("'SorP'!$A$"&amp;MATCH($S182&amp;$J182,SorP!C:C,0))))</f>
        <v>TW-TAO</v>
      </c>
      <c r="U182" s="201"/>
      <c r="V182" s="226">
        <f ca="1">IF(C182="",NA(),IF(OR(C182="Smelter not listed",C182="Smelter not yet identified"),MATCH($B182&amp;$D182,'Smelter Look-up'!$J:$J,0),MATCH($B182&amp;$C182,'Smelter Look-up'!$J:$J,0)))</f>
        <v>541</v>
      </c>
      <c r="X182" s="227">
        <f t="shared" ca="1" si="24"/>
        <v>0</v>
      </c>
      <c r="AB182" s="228" t="str">
        <f t="shared" ca="1" si="25"/>
        <v>TinRui Da Hung</v>
      </c>
    </row>
    <row r="183" spans="1:28" s="227" customFormat="1" ht="50.4">
      <c r="A183" s="181" t="s">
        <v>2514</v>
      </c>
      <c r="B183" s="182" t="str">
        <f ca="1">IF(LEN(A183)=0,"",INDEX('Smelter Look-up'!$A:$A,MATCH($A183,'Smelter Look-up'!$E:$E,0)))</f>
        <v>Tin</v>
      </c>
      <c r="C183" s="186" t="str">
        <f ca="1">IF(LEN(A183)=0,"",INDEX('Smelter Look-up'!$C:$C,MATCH($A183,'Smelter Look-up'!$E:$E,0)))</f>
        <v>Super Ligas</v>
      </c>
      <c r="D183" s="230"/>
      <c r="E183" s="182" t="str">
        <f ca="1">IF(ISERROR($V183),"",OFFSET('Smelter Look-up'!$D$4,$V183-4,0)&amp;"")</f>
        <v>BRAZIL</v>
      </c>
      <c r="F183" s="182" t="str">
        <f ca="1">IF(ISERROR($V183),"",OFFSET('Smelter Look-up'!$E$4,$V183-4,0))</f>
        <v>CID002756</v>
      </c>
      <c r="G183" s="182" t="str">
        <f ca="1">IF(C183=$X$4,IF(ISERROR($V183),"Enter smelter details","RMI"),IF(ISERROR($V183),"",OFFSET('Smelter Look-up'!$F$4,$V183-4,0)))</f>
        <v>RMI</v>
      </c>
      <c r="H183" s="183" t="s">
        <v>16049</v>
      </c>
      <c r="I183" s="184" t="str">
        <f ca="1">IF(ISERROR($V183),"",OFFSET('Smelter Look-up'!$H$4,$V183-4,0))</f>
        <v>Piracicaba</v>
      </c>
      <c r="J183" s="184" t="str">
        <f ca="1">IF(ISERROR($V183),"",OFFSET('Smelter Look-up'!$I$4,$V183-4,0))</f>
        <v>São Paulo</v>
      </c>
      <c r="K183" s="224" t="s">
        <v>16576</v>
      </c>
      <c r="L183" s="224" t="s">
        <v>16577</v>
      </c>
      <c r="M183" s="224" t="s">
        <v>16578</v>
      </c>
      <c r="N183" s="224" t="s">
        <v>16097</v>
      </c>
      <c r="O183" s="224" t="s">
        <v>16572</v>
      </c>
      <c r="P183" s="185" t="s">
        <v>485</v>
      </c>
      <c r="Q183" s="225"/>
      <c r="R183" s="182" t="str">
        <f ca="1">IF(ISERROR($V183),"",OFFSET('Smelter Look-up'!$C$4,$V183-4,0)&amp;"")</f>
        <v>Super Ligas</v>
      </c>
      <c r="S183" s="181" t="str">
        <f t="shared" ca="1" si="23"/>
        <v>BR</v>
      </c>
      <c r="T183" s="181" t="str">
        <f ca="1">IF(B183="","",IF(ISERROR(MATCH($J183,SorP!$B$1:$B$6226,0)),"",INDIRECT("'SorP'!$A$"&amp;MATCH($S183&amp;$J183,SorP!C:C,0))))</f>
        <v>BR-SP</v>
      </c>
      <c r="U183" s="201"/>
      <c r="V183" s="226">
        <f ca="1">IF(C183="",NA(),IF(OR(C183="Smelter not listed",C183="Smelter not yet identified"),MATCH($B183&amp;$D183,'Smelter Look-up'!$J:$J,0),MATCH($B183&amp;$C183,'Smelter Look-up'!$J:$J,0)))</f>
        <v>543</v>
      </c>
      <c r="X183" s="227">
        <f t="shared" ca="1" si="24"/>
        <v>0</v>
      </c>
      <c r="AB183" s="228" t="str">
        <f t="shared" ca="1" si="25"/>
        <v>TinSuper Ligas</v>
      </c>
    </row>
    <row r="184" spans="1:28" s="227" customFormat="1" ht="50.4">
      <c r="A184" s="181" t="s">
        <v>13161</v>
      </c>
      <c r="B184" s="182" t="str">
        <f ca="1">IF(LEN(A184)=0,"",INDEX('Smelter Look-up'!$A:$A,MATCH($A184,'Smelter Look-up'!$E:$E,0)))</f>
        <v>Tin</v>
      </c>
      <c r="C184" s="186" t="str">
        <f ca="1">IF(LEN(A184)=0,"",INDEX('Smelter Look-up'!$C:$C,MATCH($A184,'Smelter Look-up'!$E:$E,0)))</f>
        <v>Tin Technology &amp; Refining</v>
      </c>
      <c r="D184" s="230"/>
      <c r="E184" s="182" t="str">
        <f ca="1">IF(ISERROR($V184),"",OFFSET('Smelter Look-up'!$D$4,$V184-4,0)&amp;"")</f>
        <v>UNITED STATES OF AMERICA</v>
      </c>
      <c r="F184" s="182" t="str">
        <f ca="1">IF(ISERROR($V184),"",OFFSET('Smelter Look-up'!$E$4,$V184-4,0))</f>
        <v>CID003325</v>
      </c>
      <c r="G184" s="182" t="str">
        <f ca="1">IF(C184=$X$4,IF(ISERROR($V184),"Enter smelter details","RMI"),IF(ISERROR($V184),"",OFFSET('Smelter Look-up'!$F$4,$V184-4,0)))</f>
        <v>RMI</v>
      </c>
      <c r="H184" s="183" t="s">
        <v>16050</v>
      </c>
      <c r="I184" s="184" t="str">
        <f ca="1">IF(ISERROR($V184),"",OFFSET('Smelter Look-up'!$H$4,$V184-4,0))</f>
        <v>West Chester</v>
      </c>
      <c r="J184" s="184" t="str">
        <f ca="1">IF(ISERROR($V184),"",OFFSET('Smelter Look-up'!$I$4,$V184-4,0))</f>
        <v>Pennsylvania</v>
      </c>
      <c r="K184" s="224" t="s">
        <v>16579</v>
      </c>
      <c r="L184" s="224" t="s">
        <v>16580</v>
      </c>
      <c r="M184" s="224" t="s">
        <v>16581</v>
      </c>
      <c r="N184" s="224" t="s">
        <v>16092</v>
      </c>
      <c r="O184" s="224" t="s">
        <v>16093</v>
      </c>
      <c r="P184" s="185" t="s">
        <v>484</v>
      </c>
      <c r="Q184" s="225"/>
      <c r="R184" s="182" t="str">
        <f ca="1">IF(ISERROR($V184),"",OFFSET('Smelter Look-up'!$C$4,$V184-4,0)&amp;"")</f>
        <v>Tin Technology &amp; Refining</v>
      </c>
      <c r="S184" s="181" t="str">
        <f t="shared" ca="1" si="23"/>
        <v>US</v>
      </c>
      <c r="T184" s="181" t="str">
        <f ca="1">IF(B184="","",IF(ISERROR(MATCH($J184,SorP!$B$1:$B$6226,0)),"",INDIRECT("'SorP'!$A$"&amp;MATCH($S184&amp;$J184,SorP!C:C,0))))</f>
        <v>US-PA</v>
      </c>
      <c r="U184" s="201"/>
      <c r="V184" s="226">
        <f ca="1">IF(C184="",NA(),IF(OR(C184="Smelter not listed",C184="Smelter not yet identified"),MATCH($B184&amp;$D184,'Smelter Look-up'!$J:$J,0),MATCH($B184&amp;$C184,'Smelter Look-up'!$J:$J,0)))</f>
        <v>551</v>
      </c>
      <c r="X184" s="227">
        <f t="shared" ca="1" si="24"/>
        <v>0</v>
      </c>
      <c r="AB184" s="228" t="str">
        <f t="shared" ca="1" si="25"/>
        <v>TinTin Technology &amp; Refining</v>
      </c>
    </row>
    <row r="185" spans="1:28" s="227" customFormat="1" ht="88.2">
      <c r="A185" s="181" t="s">
        <v>781</v>
      </c>
      <c r="B185" s="182" t="str">
        <f ca="1">IF(LEN(A185)=0,"",INDEX('Smelter Look-up'!$A:$A,MATCH($A185,'Smelter Look-up'!$E:$E,0)))</f>
        <v>Tin</v>
      </c>
      <c r="C185" s="186" t="str">
        <f ca="1">IF(LEN(A185)=0,"",INDEX('Smelter Look-up'!$C:$C,MATCH($A185,'Smelter Look-up'!$E:$E,0)))</f>
        <v>Yunnan Chengfeng Non-ferrous Metals Co., Ltd.</v>
      </c>
      <c r="D185" s="230"/>
      <c r="E185" s="182" t="str">
        <f ca="1">IF(ISERROR($V185),"",OFFSET('Smelter Look-up'!$D$4,$V185-4,0)&amp;"")</f>
        <v>CHINA</v>
      </c>
      <c r="F185" s="182" t="str">
        <f ca="1">IF(ISERROR($V185),"",OFFSET('Smelter Look-up'!$E$4,$V185-4,0))</f>
        <v>CID002158</v>
      </c>
      <c r="G185" s="182" t="str">
        <f ca="1">IF(C185=$X$4,IF(ISERROR($V185),"Enter smelter details","RMI"),IF(ISERROR($V185),"",OFFSET('Smelter Look-up'!$F$4,$V185-4,0)))</f>
        <v>RMI</v>
      </c>
      <c r="H185" s="183" t="s">
        <v>16051</v>
      </c>
      <c r="I185" s="184" t="str">
        <f ca="1">IF(ISERROR($V185),"",OFFSET('Smelter Look-up'!$H$4,$V185-4,0))</f>
        <v>Gejiu</v>
      </c>
      <c r="J185" s="184" t="str">
        <f ca="1">IF(ISERROR($V185),"",OFFSET('Smelter Look-up'!$I$4,$V185-4,0))</f>
        <v>Yunnan Sheng</v>
      </c>
      <c r="K185" s="224" t="s">
        <v>16582</v>
      </c>
      <c r="L185" s="224" t="s">
        <v>16583</v>
      </c>
      <c r="M185" s="224" t="s">
        <v>16091</v>
      </c>
      <c r="N185" s="224" t="s">
        <v>16584</v>
      </c>
      <c r="O185" s="224" t="s">
        <v>16288</v>
      </c>
      <c r="P185" s="185" t="s">
        <v>485</v>
      </c>
      <c r="Q185" s="225"/>
      <c r="R185" s="182" t="str">
        <f ca="1">IF(ISERROR($V185),"",OFFSET('Smelter Look-up'!$C$4,$V185-4,0)&amp;"")</f>
        <v>Yunnan Chengfeng Non-ferrous Metals Co., Ltd.</v>
      </c>
      <c r="S185" s="181" t="str">
        <f t="shared" ca="1" si="23"/>
        <v>CN</v>
      </c>
      <c r="T185" s="181" t="str">
        <f ca="1">IF(B185="","",IF(ISERROR(MATCH($J185,SorP!$B$1:$B$6226,0)),"",INDIRECT("'SorP'!$A$"&amp;MATCH($S185&amp;$J185,SorP!C:C,0))))</f>
        <v>CN-YN</v>
      </c>
      <c r="U185" s="201"/>
      <c r="V185" s="226">
        <f ca="1">IF(C185="",NA(),IF(OR(C185="Smelter not listed",C185="Smelter not yet identified"),MATCH($B185&amp;$D185,'Smelter Look-up'!$J:$J,0),MATCH($B185&amp;$C185,'Smelter Look-up'!$J:$J,0)))</f>
        <v>565</v>
      </c>
      <c r="X185" s="227">
        <f t="shared" ca="1" si="24"/>
        <v>0</v>
      </c>
      <c r="AB185" s="228" t="str">
        <f t="shared" ca="1" si="25"/>
        <v>TinYunnan Chengfeng Non-ferrous Metals Co., Ltd.</v>
      </c>
    </row>
    <row r="186" spans="1:28" s="227" customFormat="1" ht="63">
      <c r="A186" s="181" t="s">
        <v>779</v>
      </c>
      <c r="B186" s="182" t="str">
        <f ca="1">IF(LEN(A186)=0,"",INDEX('Smelter Look-up'!$A:$A,MATCH($A186,'Smelter Look-up'!$E:$E,0)))</f>
        <v>Tin</v>
      </c>
      <c r="C186" s="186" t="str">
        <f ca="1">IF(LEN(A186)=0,"",INDEX('Smelter Look-up'!$C:$C,MATCH($A186,'Smelter Look-up'!$E:$E,0)))</f>
        <v>Thaisarco</v>
      </c>
      <c r="D186" s="230"/>
      <c r="E186" s="182" t="str">
        <f ca="1">IF(ISERROR($V186),"",OFFSET('Smelter Look-up'!$D$4,$V186-4,0)&amp;"")</f>
        <v>THAILAND</v>
      </c>
      <c r="F186" s="182" t="str">
        <f ca="1">IF(ISERROR($V186),"",OFFSET('Smelter Look-up'!$E$4,$V186-4,0))</f>
        <v>CID001898</v>
      </c>
      <c r="G186" s="182" t="str">
        <f ca="1">IF(C186=$X$4,IF(ISERROR($V186),"Enter smelter details","RMI"),IF(ISERROR($V186),"",OFFSET('Smelter Look-up'!$F$4,$V186-4,0)))</f>
        <v>RMI</v>
      </c>
      <c r="H186" s="183" t="s">
        <v>16052</v>
      </c>
      <c r="I186" s="184" t="str">
        <f ca="1">IF(ISERROR($V186),"",OFFSET('Smelter Look-up'!$H$4,$V186-4,0))</f>
        <v>Amphur Muang</v>
      </c>
      <c r="J186" s="184" t="str">
        <f ca="1">IF(ISERROR($V186),"",OFFSET('Smelter Look-up'!$I$4,$V186-4,0))</f>
        <v>Phuket</v>
      </c>
      <c r="K186" s="224" t="s">
        <v>16585</v>
      </c>
      <c r="L186" s="224" t="s">
        <v>16586</v>
      </c>
      <c r="M186" s="224" t="s">
        <v>16349</v>
      </c>
      <c r="N186" s="224" t="s">
        <v>16587</v>
      </c>
      <c r="O186" s="224" t="s">
        <v>16588</v>
      </c>
      <c r="P186" s="185" t="s">
        <v>485</v>
      </c>
      <c r="Q186" s="225"/>
      <c r="R186" s="182" t="str">
        <f ca="1">IF(ISERROR($V186),"",OFFSET('Smelter Look-up'!$C$4,$V186-4,0)&amp;"")</f>
        <v>Thaisarco</v>
      </c>
      <c r="S186" s="181" t="str">
        <f t="shared" ca="1" si="23"/>
        <v>TH</v>
      </c>
      <c r="T186" s="181" t="str">
        <f ca="1">IF(B186="","",IF(ISERROR(MATCH($J186,SorP!$B$1:$B$6226,0)),"",INDIRECT("'SorP'!$A$"&amp;MATCH($S186&amp;$J186,SorP!C:C,0))))</f>
        <v>TH-83</v>
      </c>
      <c r="U186" s="201"/>
      <c r="V186" s="226">
        <f ca="1">IF(C186="",NA(),IF(OR(C186="Smelter not listed",C186="Smelter not yet identified"),MATCH($B186&amp;$D186,'Smelter Look-up'!$J:$J,0),MATCH($B186&amp;$C186,'Smelter Look-up'!$J:$J,0)))</f>
        <v>547</v>
      </c>
      <c r="X186" s="227">
        <f t="shared" ca="1" si="24"/>
        <v>0</v>
      </c>
      <c r="AB186" s="228" t="str">
        <f t="shared" ca="1" si="25"/>
        <v>TinThaisarco</v>
      </c>
    </row>
    <row r="187" spans="1:28" s="227" customFormat="1" ht="75.599999999999994">
      <c r="A187" s="181" t="s">
        <v>780</v>
      </c>
      <c r="B187" s="182" t="str">
        <f ca="1">IF(LEN(A187)=0,"",INDEX('Smelter Look-up'!$A:$A,MATCH($A187,'Smelter Look-up'!$E:$E,0)))</f>
        <v>Tin</v>
      </c>
      <c r="C187" s="186" t="str">
        <f ca="1">IF(LEN(A187)=0,"",INDEX('Smelter Look-up'!$C:$C,MATCH($A187,'Smelter Look-up'!$E:$E,0)))</f>
        <v>White Solder Metalurgia e Mineracao Ltda.</v>
      </c>
      <c r="D187" s="230"/>
      <c r="E187" s="182" t="str">
        <f ca="1">IF(ISERROR($V187),"",OFFSET('Smelter Look-up'!$D$4,$V187-4,0)&amp;"")</f>
        <v>BRAZIL</v>
      </c>
      <c r="F187" s="182" t="str">
        <f ca="1">IF(ISERROR($V187),"",OFFSET('Smelter Look-up'!$E$4,$V187-4,0))</f>
        <v>CID002036</v>
      </c>
      <c r="G187" s="182" t="str">
        <f ca="1">IF(C187=$X$4,IF(ISERROR($V187),"Enter smelter details","RMI"),IF(ISERROR($V187),"",OFFSET('Smelter Look-up'!$F$4,$V187-4,0)))</f>
        <v>RMI</v>
      </c>
      <c r="H187" s="183" t="s">
        <v>16053</v>
      </c>
      <c r="I187" s="184" t="str">
        <f ca="1">IF(ISERROR($V187),"",OFFSET('Smelter Look-up'!$H$4,$V187-4,0))</f>
        <v>Ariquemes</v>
      </c>
      <c r="J187" s="184" t="str">
        <f ca="1">IF(ISERROR($V187),"",OFFSET('Smelter Look-up'!$I$4,$V187-4,0))</f>
        <v>Rondônia</v>
      </c>
      <c r="K187" s="224" t="s">
        <v>16589</v>
      </c>
      <c r="L187" s="224" t="s">
        <v>16590</v>
      </c>
      <c r="M187" s="224" t="s">
        <v>16452</v>
      </c>
      <c r="N187" s="224" t="s">
        <v>16097</v>
      </c>
      <c r="O187" s="224" t="s">
        <v>16591</v>
      </c>
      <c r="P187" s="185" t="s">
        <v>485</v>
      </c>
      <c r="Q187" s="225"/>
      <c r="R187" s="182" t="str">
        <f ca="1">IF(ISERROR($V187),"",OFFSET('Smelter Look-up'!$C$4,$V187-4,0)&amp;"")</f>
        <v>White Solder Metalurgia e Mineracao Ltda.</v>
      </c>
      <c r="S187" s="181" t="str">
        <f t="shared" ca="1" si="23"/>
        <v>BR</v>
      </c>
      <c r="T187" s="181" t="str">
        <f ca="1">IF(B187="","",IF(ISERROR(MATCH($J187,SorP!$B$1:$B$6226,0)),"",INDIRECT("'SorP'!$A$"&amp;MATCH($S187&amp;$J187,SorP!C:C,0))))</f>
        <v>BR-RO</v>
      </c>
      <c r="U187" s="201"/>
      <c r="V187" s="226">
        <f ca="1">IF(C187="",NA(),IF(OR(C187="Smelter not listed",C187="Smelter not yet identified"),MATCH($B187&amp;$D187,'Smelter Look-up'!$J:$J,0),MATCH($B187&amp;$C187,'Smelter Look-up'!$J:$J,0)))</f>
        <v>556</v>
      </c>
      <c r="X187" s="227">
        <f t="shared" ca="1" si="24"/>
        <v>0</v>
      </c>
      <c r="AB187" s="228" t="str">
        <f t="shared" ca="1" si="25"/>
        <v>TinWhite Solder Metalurgia e Mineracao Ltda.</v>
      </c>
    </row>
    <row r="188" spans="1:28" s="227" customFormat="1" ht="88.2">
      <c r="A188" s="181" t="s">
        <v>782</v>
      </c>
      <c r="B188" s="182" t="str">
        <f ca="1">IF(LEN(A188)=0,"",INDEX('Smelter Look-up'!$A:$A,MATCH($A188,'Smelter Look-up'!$E:$E,0)))</f>
        <v>Tin</v>
      </c>
      <c r="C188" s="186" t="str">
        <f ca="1">IF(LEN(A188)=0,"",INDEX('Smelter Look-up'!$C:$C,MATCH($A188,'Smelter Look-up'!$E:$E,0)))</f>
        <v>Tin Smelting Branch of Yunnan Tin Co., Ltd.</v>
      </c>
      <c r="D188" s="230"/>
      <c r="E188" s="182" t="str">
        <f ca="1">IF(ISERROR($V188),"",OFFSET('Smelter Look-up'!$D$4,$V188-4,0)&amp;"")</f>
        <v>CHINA</v>
      </c>
      <c r="F188" s="182" t="str">
        <f ca="1">IF(ISERROR($V188),"",OFFSET('Smelter Look-up'!$E$4,$V188-4,0))</f>
        <v>CID002180</v>
      </c>
      <c r="G188" s="182" t="str">
        <f ca="1">IF(C188=$X$4,IF(ISERROR($V188),"Enter smelter details","RMI"),IF(ISERROR($V188),"",OFFSET('Smelter Look-up'!$F$4,$V188-4,0)))</f>
        <v>RMI</v>
      </c>
      <c r="H188" s="183" t="s">
        <v>16054</v>
      </c>
      <c r="I188" s="184" t="str">
        <f ca="1">IF(ISERROR($V188),"",OFFSET('Smelter Look-up'!$H$4,$V188-4,0))</f>
        <v>Gejiu</v>
      </c>
      <c r="J188" s="184" t="str">
        <f ca="1">IF(ISERROR($V188),"",OFFSET('Smelter Look-up'!$I$4,$V188-4,0))</f>
        <v>Yunnan Sheng</v>
      </c>
      <c r="K188" s="224" t="s">
        <v>16592</v>
      </c>
      <c r="L188" s="224" t="s">
        <v>16593</v>
      </c>
      <c r="M188" s="224" t="s">
        <v>16091</v>
      </c>
      <c r="N188" s="224" t="s">
        <v>16594</v>
      </c>
      <c r="O188" s="224" t="s">
        <v>16595</v>
      </c>
      <c r="P188" s="185" t="s">
        <v>485</v>
      </c>
      <c r="Q188" s="225"/>
      <c r="R188" s="182" t="str">
        <f ca="1">IF(ISERROR($V188),"",OFFSET('Smelter Look-up'!$C$4,$V188-4,0)&amp;"")</f>
        <v>Tin Smelting Branch of Yunnan Tin Co., Ltd.</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550</v>
      </c>
      <c r="X188" s="227">
        <f t="shared" ca="1" si="24"/>
        <v>0</v>
      </c>
      <c r="AB188" s="228" t="str">
        <f t="shared" ca="1" si="25"/>
        <v>TinTin Smelting Branch of Yunnan Tin Co., Ltd.</v>
      </c>
    </row>
    <row r="189" spans="1:28" s="227" customFormat="1" ht="37.799999999999997">
      <c r="A189" s="181" t="s">
        <v>13840</v>
      </c>
      <c r="B189" s="182" t="str">
        <f ca="1">IF(LEN(A189)=0,"",INDEX('Smelter Look-up'!$A:$A,MATCH($A189,'Smelter Look-up'!$E:$E,0)))</f>
        <v>Tin</v>
      </c>
      <c r="C189" s="186" t="str">
        <f ca="1">IF(LEN(A189)=0,"",INDEX('Smelter Look-up'!$C:$C,MATCH($A189,'Smelter Look-up'!$E:$E,0)))</f>
        <v>Luna Smelter, Ltd.</v>
      </c>
      <c r="D189" s="230"/>
      <c r="E189" s="182" t="str">
        <f ca="1">IF(ISERROR($V189),"",OFFSET('Smelter Look-up'!$D$4,$V189-4,0)&amp;"")</f>
        <v>RWANDA</v>
      </c>
      <c r="F189" s="182" t="str">
        <f ca="1">IF(ISERROR($V189),"",OFFSET('Smelter Look-up'!$E$4,$V189-4,0))</f>
        <v>CID003387</v>
      </c>
      <c r="G189" s="182" t="str">
        <f ca="1">IF(C189=$X$4,IF(ISERROR($V189),"Enter smelter details","RMI"),IF(ISERROR($V189),"",OFFSET('Smelter Look-up'!$F$4,$V189-4,0)))</f>
        <v>RMI</v>
      </c>
      <c r="H189" s="183" t="s">
        <v>16055</v>
      </c>
      <c r="I189" s="184" t="str">
        <f ca="1">IF(ISERROR($V189),"",OFFSET('Smelter Look-up'!$H$4,$V189-4,0))</f>
        <v>Kigali</v>
      </c>
      <c r="J189" s="184" t="str">
        <f ca="1">IF(ISERROR($V189),"",OFFSET('Smelter Look-up'!$I$4,$V189-4,0))</f>
        <v>City of Kigali</v>
      </c>
      <c r="K189" s="224" t="s">
        <v>16596</v>
      </c>
      <c r="L189" s="224" t="s">
        <v>16597</v>
      </c>
      <c r="M189" s="224" t="s">
        <v>16598</v>
      </c>
      <c r="N189" s="224" t="s">
        <v>16097</v>
      </c>
      <c r="O189" s="224" t="s">
        <v>16599</v>
      </c>
      <c r="P189" s="185" t="s">
        <v>485</v>
      </c>
      <c r="Q189" s="225"/>
      <c r="R189" s="182" t="str">
        <f ca="1">IF(ISERROR($V189),"",OFFSET('Smelter Look-up'!$C$4,$V189-4,0)&amp;"")</f>
        <v>Luna Smelter, Ltd.</v>
      </c>
      <c r="S189" s="181" t="str">
        <f t="shared" ca="1" si="23"/>
        <v>RW</v>
      </c>
      <c r="T189" s="181" t="str">
        <f ca="1">IF(B189="","",IF(ISERROR(MATCH($J189,SorP!$B$1:$B$6226,0)),"",INDIRECT("'SorP'!$A$"&amp;MATCH($S189&amp;$J189,SorP!C:C,0))))</f>
        <v>RW-01</v>
      </c>
      <c r="U189" s="201"/>
      <c r="V189" s="226">
        <f ca="1">IF(C189="",NA(),IF(OR(C189="Smelter not listed",C189="Smelter not yet identified"),MATCH($B189&amp;$D189,'Smelter Look-up'!$J:$J,0),MATCH($B189&amp;$C189,'Smelter Look-up'!$J:$J,0)))</f>
        <v>471</v>
      </c>
      <c r="X189" s="227">
        <f t="shared" ca="1" si="24"/>
        <v>0</v>
      </c>
      <c r="AB189" s="228" t="str">
        <f t="shared" ca="1" si="25"/>
        <v>TinLuna Smelter, Ltd.</v>
      </c>
    </row>
    <row r="190" spans="1:28" s="227" customFormat="1" ht="63">
      <c r="A190" s="181" t="s">
        <v>15504</v>
      </c>
      <c r="B190" s="182" t="str">
        <f ca="1">IF(LEN(A190)=0,"",INDEX('Smelter Look-up'!$A:$A,MATCH($A190,'Smelter Look-up'!$E:$E,0)))</f>
        <v>Tin</v>
      </c>
      <c r="C190" s="186" t="str">
        <f ca="1">IF(LEN(A190)=0,"",INDEX('Smelter Look-up'!$C:$C,MATCH($A190,'Smelter Look-up'!$E:$E,0)))</f>
        <v>Mining Minerals Resources SARL</v>
      </c>
      <c r="D190" s="230"/>
      <c r="E190" s="182" t="str">
        <f ca="1">IF(ISERROR($V190),"",OFFSET('Smelter Look-up'!$D$4,$V190-4,0)&amp;"")</f>
        <v>CONGO, DEMOCRATIC REPUBLIC OF THE</v>
      </c>
      <c r="F190" s="182" t="str">
        <f ca="1">IF(ISERROR($V190),"",OFFSET('Smelter Look-up'!$E$4,$V190-4,0))</f>
        <v>CID004065</v>
      </c>
      <c r="G190" s="182" t="str">
        <f ca="1">IF(C190=$X$4,IF(ISERROR($V190),"Enter smelter details","RMI"),IF(ISERROR($V190),"",OFFSET('Smelter Look-up'!$F$4,$V190-4,0)))</f>
        <v>RMI</v>
      </c>
      <c r="H190" s="183" t="s">
        <v>16056</v>
      </c>
      <c r="I190" s="184" t="str">
        <f ca="1">IF(ISERROR($V190),"",OFFSET('Smelter Look-up'!$H$4,$V190-4,0))</f>
        <v>Lubumbashi</v>
      </c>
      <c r="J190" s="184" t="str">
        <f ca="1">IF(ISERROR($V190),"",OFFSET('Smelter Look-up'!$I$4,$V190-4,0))</f>
        <v>Haut-Katanga</v>
      </c>
      <c r="K190" s="224" t="s">
        <v>16600</v>
      </c>
      <c r="L190" s="224" t="s">
        <v>16601</v>
      </c>
      <c r="M190" s="224"/>
      <c r="N190" s="224" t="s">
        <v>16097</v>
      </c>
      <c r="O190" s="224" t="s">
        <v>16602</v>
      </c>
      <c r="P190" s="185" t="s">
        <v>485</v>
      </c>
      <c r="Q190" s="225"/>
      <c r="R190" s="182" t="str">
        <f ca="1">IF(ISERROR($V190),"",OFFSET('Smelter Look-up'!$C$4,$V190-4,0)&amp;"")</f>
        <v>Mining Minerals Resources SARL</v>
      </c>
      <c r="S190" s="181" t="str">
        <f t="shared" ca="1" si="23"/>
        <v>CD</v>
      </c>
      <c r="T190" s="181" t="str">
        <f ca="1">IF(B190="","",IF(ISERROR(MATCH($J190,SorP!$B$1:$B$6226,0)),"",INDIRECT("'SorP'!$A$"&amp;MATCH($S190&amp;$J190,SorP!C:C,0))))</f>
        <v>CD-HK</v>
      </c>
      <c r="U190" s="201"/>
      <c r="V190" s="226">
        <f ca="1">IF(C190="",NA(),IF(OR(C190="Smelter not listed",C190="Smelter not yet identified"),MATCH($B190&amp;$D190,'Smelter Look-up'!$J:$J,0),MATCH($B190&amp;$C190,'Smelter Look-up'!$J:$J,0)))</f>
        <v>486</v>
      </c>
      <c r="X190" s="227">
        <f t="shared" ca="1" si="24"/>
        <v>0</v>
      </c>
      <c r="AB190" s="228" t="str">
        <f t="shared" ca="1" si="25"/>
        <v>TinMining Minerals Resources SARL</v>
      </c>
    </row>
    <row r="191" spans="1:28" s="227" customFormat="1" ht="50.4">
      <c r="A191" s="181" t="s">
        <v>14001</v>
      </c>
      <c r="B191" s="182" t="str">
        <f ca="1">IF(LEN(A191)=0,"",INDEX('Smelter Look-up'!$A:$A,MATCH($A191,'Smelter Look-up'!$E:$E,0)))</f>
        <v>Tin</v>
      </c>
      <c r="C191" s="186" t="str">
        <f ca="1">IF(LEN(A191)=0,"",INDEX('Smelter Look-up'!$C:$C,MATCH($A191,'Smelter Look-up'!$E:$E,0)))</f>
        <v>PT Bangka Serumpun</v>
      </c>
      <c r="D191" s="230"/>
      <c r="E191" s="182" t="str">
        <f ca="1">IF(ISERROR($V191),"",OFFSET('Smelter Look-up'!$D$4,$V191-4,0)&amp;"")</f>
        <v>INDONESIA</v>
      </c>
      <c r="F191" s="182" t="str">
        <f ca="1">IF(ISERROR($V191),"",OFFSET('Smelter Look-up'!$E$4,$V191-4,0))</f>
        <v>CID003205</v>
      </c>
      <c r="G191" s="182" t="str">
        <f ca="1">IF(C191=$X$4,IF(ISERROR($V191),"Enter smelter details","RMI"),IF(ISERROR($V191),"",OFFSET('Smelter Look-up'!$F$4,$V191-4,0)))</f>
        <v>RMI</v>
      </c>
      <c r="H191" s="183" t="s">
        <v>16057</v>
      </c>
      <c r="I191" s="184" t="str">
        <f ca="1">IF(ISERROR($V191),"",OFFSET('Smelter Look-up'!$H$4,$V191-4,0))</f>
        <v>Pangkalpinang</v>
      </c>
      <c r="J191" s="184" t="str">
        <f ca="1">IF(ISERROR($V191),"",OFFSET('Smelter Look-up'!$I$4,$V191-4,0))</f>
        <v>Kepulauan Bangka Belitung</v>
      </c>
      <c r="K191" s="224" t="s">
        <v>16172</v>
      </c>
      <c r="L191" s="224" t="s">
        <v>16172</v>
      </c>
      <c r="M191" s="224"/>
      <c r="N191" s="224" t="s">
        <v>16097</v>
      </c>
      <c r="O191" s="224" t="s">
        <v>16603</v>
      </c>
      <c r="P191" s="185" t="s">
        <v>485</v>
      </c>
      <c r="Q191" s="225"/>
      <c r="R191" s="182" t="str">
        <f ca="1">IF(ISERROR($V191),"",OFFSET('Smelter Look-up'!$C$4,$V191-4,0)&amp;"")</f>
        <v>PT Bangka Serumpun</v>
      </c>
      <c r="S191" s="181" t="str">
        <f t="shared" ca="1" si="23"/>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509</v>
      </c>
      <c r="X191" s="227">
        <f t="shared" ca="1" si="24"/>
        <v>0</v>
      </c>
      <c r="AB191" s="228" t="str">
        <f t="shared" ca="1" si="25"/>
        <v>TinPT Bangka Serumpun</v>
      </c>
    </row>
    <row r="192" spans="1:28" s="227" customFormat="1" ht="63">
      <c r="A192" s="181" t="s">
        <v>15086</v>
      </c>
      <c r="B192" s="182" t="str">
        <f ca="1">IF(LEN(A192)=0,"",INDEX('Smelter Look-up'!$A:$A,MATCH($A192,'Smelter Look-up'!$E:$E,0)))</f>
        <v>Tin</v>
      </c>
      <c r="C192" s="186" t="str">
        <f ca="1">IF(LEN(A192)=0,"",INDEX('Smelter Look-up'!$C:$C,MATCH($A192,'Smelter Look-up'!$E:$E,0)))</f>
        <v>PT Timah Nusantara</v>
      </c>
      <c r="D192" s="230"/>
      <c r="E192" s="182" t="str">
        <f ca="1">IF(ISERROR($V192),"",OFFSET('Smelter Look-up'!$D$4,$V192-4,0)&amp;"")</f>
        <v>INDONESIA</v>
      </c>
      <c r="F192" s="182" t="str">
        <f ca="1">IF(ISERROR($V192),"",OFFSET('Smelter Look-up'!$E$4,$V192-4,0))</f>
        <v>CID001486</v>
      </c>
      <c r="G192" s="182" t="str">
        <f ca="1">IF(C192=$X$4,IF(ISERROR($V192),"Enter smelter details","RMI"),IF(ISERROR($V192),"",OFFSET('Smelter Look-up'!$F$4,$V192-4,0)))</f>
        <v>RMI</v>
      </c>
      <c r="H192" s="183" t="s">
        <v>16058</v>
      </c>
      <c r="I192" s="184" t="str">
        <f ca="1">IF(ISERROR($V192),"",OFFSET('Smelter Look-up'!$H$4,$V192-4,0))</f>
        <v>Tempilang</v>
      </c>
      <c r="J192" s="184" t="str">
        <f ca="1">IF(ISERROR($V192),"",OFFSET('Smelter Look-up'!$I$4,$V192-4,0))</f>
        <v>Kepulauan Bangka Belitung</v>
      </c>
      <c r="K192" s="224" t="s">
        <v>16604</v>
      </c>
      <c r="L192" s="224" t="s">
        <v>16605</v>
      </c>
      <c r="M192" s="224"/>
      <c r="N192" s="224" t="s">
        <v>16097</v>
      </c>
      <c r="O192" s="224" t="s">
        <v>16265</v>
      </c>
      <c r="P192" s="185" t="s">
        <v>485</v>
      </c>
      <c r="Q192" s="225"/>
      <c r="R192" s="182" t="str">
        <f ca="1">IF(ISERROR($V192),"",OFFSET('Smelter Look-up'!$C$4,$V192-4,0)&amp;"")</f>
        <v>PT Timah Nusantara</v>
      </c>
      <c r="S192" s="181" t="str">
        <f t="shared" ca="1" si="23"/>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531</v>
      </c>
      <c r="X192" s="227">
        <f t="shared" ca="1" si="24"/>
        <v>0</v>
      </c>
      <c r="AB192" s="228" t="str">
        <f t="shared" ca="1" si="25"/>
        <v>TinPT Timah Nusantara</v>
      </c>
    </row>
    <row r="193" spans="1:28" s="227" customFormat="1" ht="88.2">
      <c r="A193" s="181" t="s">
        <v>13785</v>
      </c>
      <c r="B193" s="182" t="str">
        <f ca="1">IF(LEN(A193)=0,"",INDEX('Smelter Look-up'!$A:$A,MATCH($A193,'Smelter Look-up'!$E:$E,0)))</f>
        <v>Tin</v>
      </c>
      <c r="C193" s="186" t="str">
        <f ca="1">IF(LEN(A193)=0,"",INDEX('Smelter Look-up'!$C:$C,MATCH($A193,'Smelter Look-up'!$E:$E,0)))</f>
        <v>Yunnan Yunfan Non-ferrous Metals Co., Ltd.</v>
      </c>
      <c r="D193" s="230"/>
      <c r="E193" s="182" t="str">
        <f ca="1">IF(ISERROR($V193),"",OFFSET('Smelter Look-up'!$D$4,$V193-4,0)&amp;"")</f>
        <v>CHINA</v>
      </c>
      <c r="F193" s="182" t="str">
        <f ca="1">IF(ISERROR($V193),"",OFFSET('Smelter Look-up'!$E$4,$V193-4,0))</f>
        <v>CID003397</v>
      </c>
      <c r="G193" s="182" t="str">
        <f ca="1">IF(C193=$X$4,IF(ISERROR($V193),"Enter smelter details","RMI"),IF(ISERROR($V193),"",OFFSET('Smelter Look-up'!$F$4,$V193-4,0)))</f>
        <v>RMI</v>
      </c>
      <c r="H193" s="183" t="s">
        <v>16059</v>
      </c>
      <c r="I193" s="184" t="str">
        <f ca="1">IF(ISERROR($V193),"",OFFSET('Smelter Look-up'!$H$4,$V193-4,0))</f>
        <v>Gejiu</v>
      </c>
      <c r="J193" s="184" t="str">
        <f ca="1">IF(ISERROR($V193),"",OFFSET('Smelter Look-up'!$I$4,$V193-4,0))</f>
        <v>Yunnan Sheng</v>
      </c>
      <c r="K193" s="224" t="s">
        <v>16606</v>
      </c>
      <c r="L193" s="224" t="s">
        <v>16607</v>
      </c>
      <c r="M193" s="224"/>
      <c r="N193" s="224" t="s">
        <v>16608</v>
      </c>
      <c r="O193" s="224" t="s">
        <v>16288</v>
      </c>
      <c r="P193" s="185" t="s">
        <v>485</v>
      </c>
      <c r="Q193" s="225"/>
      <c r="R193" s="182" t="str">
        <f ca="1">IF(ISERROR($V193),"",OFFSET('Smelter Look-up'!$C$4,$V193-4,0)&amp;"")</f>
        <v>Yunnan Yunfan Non-ferrous Metals Co., Ltd.</v>
      </c>
      <c r="S193" s="181" t="str">
        <f t="shared" ca="1" si="23"/>
        <v>CN</v>
      </c>
      <c r="T193" s="181" t="str">
        <f ca="1">IF(B193="","",IF(ISERROR(MATCH($J193,SorP!$B$1:$B$6226,0)),"",INDIRECT("'SorP'!$A$"&amp;MATCH($S193&amp;$J193,SorP!C:C,0))))</f>
        <v>CN-YN</v>
      </c>
      <c r="U193" s="201"/>
      <c r="V193" s="226">
        <f ca="1">IF(C193="",NA(),IF(OR(C193="Smelter not listed",C193="Smelter not yet identified"),MATCH($B193&amp;$D193,'Smelter Look-up'!$J:$J,0),MATCH($B193&amp;$C193,'Smelter Look-up'!$J:$J,0)))</f>
        <v>573</v>
      </c>
      <c r="X193" s="227">
        <f t="shared" ca="1" si="24"/>
        <v>0</v>
      </c>
      <c r="AB193" s="228" t="str">
        <f t="shared" ca="1" si="25"/>
        <v>TinYunnan Yunfan Non-ferrous Metals Co., Ltd.</v>
      </c>
    </row>
    <row r="194" spans="1:28" s="227" customFormat="1" ht="37.799999999999997">
      <c r="A194" s="181" t="s">
        <v>783</v>
      </c>
      <c r="B194" s="182" t="str">
        <f ca="1">IF(LEN(A194)=0,"",INDEX('Smelter Look-up'!$A:$A,MATCH($A194,'Smelter Look-up'!$E:$E,0)))</f>
        <v>Tungsten</v>
      </c>
      <c r="C194" s="186" t="str">
        <f ca="1">IF(LEN(A194)=0,"",INDEX('Smelter Look-up'!$C:$C,MATCH($A194,'Smelter Look-up'!$E:$E,0)))</f>
        <v>A.L.M.T. Corp.</v>
      </c>
      <c r="D194" s="230"/>
      <c r="E194" s="182" t="str">
        <f ca="1">IF(ISERROR($V194),"",OFFSET('Smelter Look-up'!$D$4,$V194-4,0)&amp;"")</f>
        <v>JAPAN</v>
      </c>
      <c r="F194" s="182" t="str">
        <f ca="1">IF(ISERROR($V194),"",OFFSET('Smelter Look-up'!$E$4,$V194-4,0))</f>
        <v>CID000004</v>
      </c>
      <c r="G194" s="182" t="str">
        <f ca="1">IF(C194=$X$4,IF(ISERROR($V194),"Enter smelter details","RMI"),IF(ISERROR($V194),"",OFFSET('Smelter Look-up'!$F$4,$V194-4,0)))</f>
        <v>RMI</v>
      </c>
      <c r="H194" s="183" t="s">
        <v>16060</v>
      </c>
      <c r="I194" s="184" t="str">
        <f ca="1">IF(ISERROR($V194),"",OFFSET('Smelter Look-up'!$H$4,$V194-4,0))</f>
        <v>Toyama City</v>
      </c>
      <c r="J194" s="184" t="str">
        <f ca="1">IF(ISERROR($V194),"",OFFSET('Smelter Look-up'!$I$4,$V194-4,0))</f>
        <v>Toyama</v>
      </c>
      <c r="K194" s="224" t="s">
        <v>16609</v>
      </c>
      <c r="L194" s="224" t="s">
        <v>16610</v>
      </c>
      <c r="M194" s="224" t="s">
        <v>16091</v>
      </c>
      <c r="N194" s="224" t="s">
        <v>16097</v>
      </c>
      <c r="O194" s="224" t="s">
        <v>16611</v>
      </c>
      <c r="P194" s="185" t="s">
        <v>485</v>
      </c>
      <c r="Q194" s="225"/>
      <c r="R194" s="182" t="str">
        <f ca="1">IF(ISERROR($V194),"",OFFSET('Smelter Look-up'!$C$4,$V194-4,0)&amp;"")</f>
        <v>A.L.M.T. Corp.</v>
      </c>
      <c r="S194" s="181" t="str">
        <f t="shared" ca="1" si="23"/>
        <v>JP</v>
      </c>
      <c r="T194" s="181" t="str">
        <f ca="1">IF(B194="","",IF(ISERROR(MATCH($J194,SorP!$B$1:$B$6226,0)),"",INDIRECT("'SorP'!$A$"&amp;MATCH($S194&amp;$J194,SorP!C:C,0))))</f>
        <v>JP-16</v>
      </c>
      <c r="U194" s="201"/>
      <c r="V194" s="226">
        <f ca="1">IF(C194="",NA(),IF(OR(C194="Smelter not listed",C194="Smelter not yet identified"),MATCH($B194&amp;$D194,'Smelter Look-up'!$J:$J,0),MATCH($B194&amp;$C194,'Smelter Look-up'!$J:$J,0)))</f>
        <v>579</v>
      </c>
      <c r="X194" s="227">
        <f t="shared" ca="1" si="24"/>
        <v>0</v>
      </c>
      <c r="AB194" s="228" t="str">
        <f t="shared" ca="1" si="25"/>
        <v>TungstenA.L.M.T. Corp.</v>
      </c>
    </row>
    <row r="195" spans="1:28" s="227" customFormat="1" ht="88.2">
      <c r="A195" s="181" t="s">
        <v>13843</v>
      </c>
      <c r="B195" s="182" t="str">
        <f ca="1">IF(LEN(A195)=0,"",INDEX('Smelter Look-up'!$A:$A,MATCH($A195,'Smelter Look-up'!$E:$E,0)))</f>
        <v>Tungsten</v>
      </c>
      <c r="C195" s="186" t="str">
        <f ca="1">IF(LEN(A195)=0,"",INDEX('Smelter Look-up'!$C:$C,MATCH($A195,'Smelter Look-up'!$E:$E,0)))</f>
        <v>Asia Tungsten Products Vietnam Ltd.</v>
      </c>
      <c r="D195" s="230"/>
      <c r="E195" s="182" t="str">
        <f ca="1">IF(ISERROR($V195),"",OFFSET('Smelter Look-up'!$D$4,$V195-4,0)&amp;"")</f>
        <v>VIET NAM</v>
      </c>
      <c r="F195" s="182" t="str">
        <f ca="1">IF(ISERROR($V195),"",OFFSET('Smelter Look-up'!$E$4,$V195-4,0))</f>
        <v>CID002502</v>
      </c>
      <c r="G195" s="182" t="str">
        <f ca="1">IF(C195=$X$4,IF(ISERROR($V195),"Enter smelter details","RMI"),IF(ISERROR($V195),"",OFFSET('Smelter Look-up'!$F$4,$V195-4,0)))</f>
        <v>RMI</v>
      </c>
      <c r="H195" s="183" t="s">
        <v>16061</v>
      </c>
      <c r="I195" s="184" t="str">
        <f ca="1">IF(ISERROR($V195),"",OFFSET('Smelter Look-up'!$H$4,$V195-4,0))</f>
        <v>Vinh Bao District</v>
      </c>
      <c r="J195" s="184" t="str">
        <f ca="1">IF(ISERROR($V195),"",OFFSET('Smelter Look-up'!$I$4,$V195-4,0))</f>
        <v>Hai Phong</v>
      </c>
      <c r="K195" s="224" t="s">
        <v>16612</v>
      </c>
      <c r="L195" s="224" t="s">
        <v>16613</v>
      </c>
      <c r="M195" s="224" t="s">
        <v>16091</v>
      </c>
      <c r="N195" s="224" t="s">
        <v>16097</v>
      </c>
      <c r="O195" s="224" t="s">
        <v>16614</v>
      </c>
      <c r="P195" s="185" t="s">
        <v>485</v>
      </c>
      <c r="Q195" s="225"/>
      <c r="R195" s="182" t="str">
        <f ca="1">IF(ISERROR($V195),"",OFFSET('Smelter Look-up'!$C$4,$V195-4,0)&amp;"")</f>
        <v>Asia Tungsten Products Vietnam Ltd.</v>
      </c>
      <c r="S195" s="181" t="str">
        <f t="shared" ca="1" si="23"/>
        <v>VN</v>
      </c>
      <c r="T195" s="181" t="str">
        <f ca="1">IF(B195="","",IF(ISERROR(MATCH($J195,SorP!$B$1:$B$6226,0)),"",INDIRECT("'SorP'!$A$"&amp;MATCH($S195&amp;$J195,SorP!C:C,0))))</f>
        <v>VN-HP</v>
      </c>
      <c r="U195" s="201"/>
      <c r="V195" s="226">
        <f ca="1">IF(C195="",NA(),IF(OR(C195="Smelter not listed",C195="Smelter not yet identified"),MATCH($B195&amp;$D195,'Smelter Look-up'!$J:$J,0),MATCH($B195&amp;$C195,'Smelter Look-up'!$J:$J,0)))</f>
        <v>587</v>
      </c>
      <c r="X195" s="227">
        <f t="shared" ca="1" si="24"/>
        <v>0</v>
      </c>
      <c r="AB195" s="228" t="str">
        <f t="shared" ca="1" si="25"/>
        <v>TungstenAsia Tungsten Products Vietnam Ltd.</v>
      </c>
    </row>
    <row r="196" spans="1:28" s="227" customFormat="1" ht="88.2">
      <c r="A196" s="181" t="s">
        <v>13789</v>
      </c>
      <c r="B196" s="182" t="str">
        <f ca="1">IF(LEN(A196)=0,"",INDEX('Smelter Look-up'!$A:$A,MATCH($A196,'Smelter Look-up'!$E:$E,0)))</f>
        <v>Tungsten</v>
      </c>
      <c r="C196" s="186" t="str">
        <f ca="1">IF(LEN(A196)=0,"",INDEX('Smelter Look-up'!$C:$C,MATCH($A196,'Smelter Look-up'!$E:$E,0)))</f>
        <v>China Molybdenum Tungsten Co., Ltd.</v>
      </c>
      <c r="D196" s="230"/>
      <c r="E196" s="182" t="str">
        <f ca="1">IF(ISERROR($V196),"",OFFSET('Smelter Look-up'!$D$4,$V196-4,0)&amp;"")</f>
        <v>CHINA</v>
      </c>
      <c r="F196" s="182" t="str">
        <f ca="1">IF(ISERROR($V196),"",OFFSET('Smelter Look-up'!$E$4,$V196-4,0))</f>
        <v>CID002641</v>
      </c>
      <c r="G196" s="182" t="str">
        <f ca="1">IF(C196=$X$4,IF(ISERROR($V196),"Enter smelter details","RMI"),IF(ISERROR($V196),"",OFFSET('Smelter Look-up'!$F$4,$V196-4,0)))</f>
        <v>RMI</v>
      </c>
      <c r="H196" s="183" t="s">
        <v>16062</v>
      </c>
      <c r="I196" s="184" t="str">
        <f ca="1">IF(ISERROR($V196),"",OFFSET('Smelter Look-up'!$H$4,$V196-4,0))</f>
        <v>Luoyang</v>
      </c>
      <c r="J196" s="184" t="str">
        <f ca="1">IF(ISERROR($V196),"",OFFSET('Smelter Look-up'!$I$4,$V196-4,0))</f>
        <v>Henan Sheng</v>
      </c>
      <c r="K196" s="224" t="s">
        <v>16615</v>
      </c>
      <c r="L196" s="224" t="s">
        <v>16616</v>
      </c>
      <c r="M196" s="224" t="s">
        <v>16617</v>
      </c>
      <c r="N196" s="224" t="s">
        <v>16097</v>
      </c>
      <c r="O196" s="224" t="s">
        <v>16265</v>
      </c>
      <c r="P196" s="185" t="s">
        <v>485</v>
      </c>
      <c r="Q196" s="225"/>
      <c r="R196" s="182" t="str">
        <f ca="1">IF(ISERROR($V196),"",OFFSET('Smelter Look-up'!$C$4,$V196-4,0)&amp;"")</f>
        <v>China Molybdenum Tungsten Co., Ltd.</v>
      </c>
      <c r="S196" s="181" t="str">
        <f t="shared" ca="1" si="23"/>
        <v>CN</v>
      </c>
      <c r="T196" s="181" t="str">
        <f ca="1">IF(B196="","",IF(ISERROR(MATCH($J196,SorP!$B$1:$B$6226,0)),"",INDIRECT("'SorP'!$A$"&amp;MATCH($S196&amp;$J196,SorP!C:C,0))))</f>
        <v>CN-HA</v>
      </c>
      <c r="U196" s="201"/>
      <c r="V196" s="226">
        <f ca="1">IF(C196="",NA(),IF(OR(C196="Smelter not listed",C196="Smelter not yet identified"),MATCH($B196&amp;$D196,'Smelter Look-up'!$J:$J,0),MATCH($B196&amp;$C196,'Smelter Look-up'!$J:$J,0)))</f>
        <v>593</v>
      </c>
      <c r="X196" s="227">
        <f t="shared" ca="1" si="24"/>
        <v>0</v>
      </c>
      <c r="AB196" s="228" t="str">
        <f t="shared" ca="1" si="25"/>
        <v>TungstenChina Molybdenum Tungsten Co., Ltd.</v>
      </c>
    </row>
    <row r="197" spans="1:28" s="227" customFormat="1" ht="100.8">
      <c r="A197" s="181" t="s">
        <v>786</v>
      </c>
      <c r="B197" s="182" t="str">
        <f ca="1">IF(LEN(A197)=0,"",INDEX('Smelter Look-up'!$A:$A,MATCH($A197,'Smelter Look-up'!$E:$E,0)))</f>
        <v>Tungsten</v>
      </c>
      <c r="C197" s="186" t="str">
        <f ca="1">IF(LEN(A197)=0,"",INDEX('Smelter Look-up'!$C:$C,MATCH($A197,'Smelter Look-up'!$E:$E,0)))</f>
        <v>Chongyi Zhangyuan Tungsten Co., Ltd.</v>
      </c>
      <c r="D197" s="230"/>
      <c r="E197" s="182" t="str">
        <f ca="1">IF(ISERROR($V197),"",OFFSET('Smelter Look-up'!$D$4,$V197-4,0)&amp;"")</f>
        <v>CHINA</v>
      </c>
      <c r="F197" s="182" t="str">
        <f ca="1">IF(ISERROR($V197),"",OFFSET('Smelter Look-up'!$E$4,$V197-4,0))</f>
        <v>CID000258</v>
      </c>
      <c r="G197" s="182" t="str">
        <f ca="1">IF(C197=$X$4,IF(ISERROR($V197),"Enter smelter details","RMI"),IF(ISERROR($V197),"",OFFSET('Smelter Look-up'!$F$4,$V197-4,0)))</f>
        <v>RMI</v>
      </c>
      <c r="H197" s="183" t="s">
        <v>16063</v>
      </c>
      <c r="I197" s="184" t="str">
        <f ca="1">IF(ISERROR($V197),"",OFFSET('Smelter Look-up'!$H$4,$V197-4,0))</f>
        <v>Ganzhou</v>
      </c>
      <c r="J197" s="184" t="str">
        <f ca="1">IF(ISERROR($V197),"",OFFSET('Smelter Look-up'!$I$4,$V197-4,0))</f>
        <v>Jiangxi Sheng</v>
      </c>
      <c r="K197" s="224" t="s">
        <v>16618</v>
      </c>
      <c r="L197" s="224" t="s">
        <v>16619</v>
      </c>
      <c r="M197" s="224" t="s">
        <v>16091</v>
      </c>
      <c r="N197" s="224" t="s">
        <v>16620</v>
      </c>
      <c r="O197" s="224" t="s">
        <v>16288</v>
      </c>
      <c r="P197" s="185" t="s">
        <v>485</v>
      </c>
      <c r="Q197" s="225"/>
      <c r="R197" s="182" t="str">
        <f ca="1">IF(ISERROR($V197),"",OFFSET('Smelter Look-up'!$C$4,$V197-4,0)&amp;"")</f>
        <v>Chongyi Zhangyuan Tungsten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595</v>
      </c>
      <c r="X197" s="227">
        <f t="shared" ref="X197" ca="1" si="27">IF(AND(C197="Smelter not listed",OR(LEN(D197)=0,LEN(E197)=0)),1,0)</f>
        <v>0</v>
      </c>
      <c r="AB197" s="228" t="str">
        <f t="shared" ref="AB197" ca="1" si="28">B197&amp;C197</f>
        <v>TungstenChongyi Zhangyuan Tungsten Co., Ltd.</v>
      </c>
    </row>
    <row r="198" spans="1:28" s="227" customFormat="1" ht="50.4">
      <c r="A198" s="181" t="s">
        <v>13844</v>
      </c>
      <c r="B198" s="182" t="str">
        <f ca="1">IF(LEN(A198)=0,"",INDEX('Smelter Look-up'!$A:$A,MATCH($A198,'Smelter Look-up'!$E:$E,0)))</f>
        <v>Tungsten</v>
      </c>
      <c r="C198" s="186" t="str">
        <f ca="1">IF(LEN(A198)=0,"",INDEX('Smelter Look-up'!$C:$C,MATCH($A198,'Smelter Look-up'!$E:$E,0)))</f>
        <v>Cronimet Brasil Ltda</v>
      </c>
      <c r="D198" s="230"/>
      <c r="E198" s="182" t="str">
        <f ca="1">IF(ISERROR($V198),"",OFFSET('Smelter Look-up'!$D$4,$V198-4,0)&amp;"")</f>
        <v>BRAZIL</v>
      </c>
      <c r="F198" s="182" t="str">
        <f ca="1">IF(ISERROR($V198),"",OFFSET('Smelter Look-up'!$E$4,$V198-4,0))</f>
        <v>CID003468</v>
      </c>
      <c r="G198" s="182" t="str">
        <f ca="1">IF(C198=$X$4,IF(ISERROR($V198),"Enter smelter details","RMI"),IF(ISERROR($V198),"",OFFSET('Smelter Look-up'!$F$4,$V198-4,0)))</f>
        <v>RMI</v>
      </c>
      <c r="H198" s="183" t="s">
        <v>16064</v>
      </c>
      <c r="I198" s="184" t="str">
        <f ca="1">IF(ISERROR($V198),"",OFFSET('Smelter Look-up'!$H$4,$V198-4,0))</f>
        <v>Araquari</v>
      </c>
      <c r="J198" s="184" t="str">
        <f ca="1">IF(ISERROR($V198),"",OFFSET('Smelter Look-up'!$I$4,$V198-4,0))</f>
        <v>Santa Catarina</v>
      </c>
      <c r="K198" s="224" t="s">
        <v>16621</v>
      </c>
      <c r="L198" s="224" t="s">
        <v>16622</v>
      </c>
      <c r="M198" s="224" t="s">
        <v>16091</v>
      </c>
      <c r="N198" s="224" t="s">
        <v>16097</v>
      </c>
      <c r="O198" s="224" t="s">
        <v>16265</v>
      </c>
      <c r="P198" s="185" t="s">
        <v>485</v>
      </c>
      <c r="Q198" s="225"/>
      <c r="R198" s="182" t="str">
        <f ca="1">IF(ISERROR($V198),"",OFFSET('Smelter Look-up'!$C$4,$V198-4,0)&amp;"")</f>
        <v>Cronimet Brasil Ltda</v>
      </c>
      <c r="S198" s="181" t="str">
        <f t="shared" ref="S198:S229" ca="1" si="29">IF(B198="","",IF(ISERROR(MATCH($E198,CL,0)),"Unknown",INDIRECT("'C'!$A$"&amp;MATCH($E198,CL,0)+1)))</f>
        <v>BR</v>
      </c>
      <c r="T198" s="181" t="str">
        <f ca="1">IF(B198="","",IF(ISERROR(MATCH($J198,SorP!$B$1:$B$6226,0)),"",INDIRECT("'SorP'!$A$"&amp;MATCH($S198&amp;$J198,SorP!C:C,0))))</f>
        <v>BR-SC</v>
      </c>
      <c r="U198" s="201"/>
      <c r="V198" s="226">
        <f ca="1">IF(C198="",NA(),IF(OR(C198="Smelter not listed",C198="Smelter not yet identified"),MATCH($B198&amp;$D198,'Smelter Look-up'!$J:$J,0),MATCH($B198&amp;$C198,'Smelter Look-up'!$J:$J,0)))</f>
        <v>597</v>
      </c>
      <c r="X198" s="227">
        <f t="shared" ref="X198:X229" ca="1" si="30">IF(AND(C198="Smelter not listed",OR(LEN(D198)=0,LEN(E198)=0)),1,0)</f>
        <v>0</v>
      </c>
      <c r="AB198" s="228" t="str">
        <f t="shared" ref="AB198:AB229" ca="1" si="31">B198&amp;C198</f>
        <v>TungstenCronimet Brasil Ltda</v>
      </c>
    </row>
    <row r="199" spans="1:28" s="227" customFormat="1" ht="75.599999999999994">
      <c r="A199" s="181" t="s">
        <v>15093</v>
      </c>
      <c r="B199" s="182" t="str">
        <f ca="1">IF(LEN(A199)=0,"",INDEX('Smelter Look-up'!$A:$A,MATCH($A199,'Smelter Look-up'!$E:$E,0)))</f>
        <v>Tungsten</v>
      </c>
      <c r="C199" s="186" t="str">
        <f ca="1">IF(LEN(A199)=0,"",INDEX('Smelter Look-up'!$C:$C,MATCH($A199,'Smelter Look-up'!$E:$E,0)))</f>
        <v>Fujian Xinlu Tungsten Co., Ltd.</v>
      </c>
      <c r="D199" s="230"/>
      <c r="E199" s="182" t="str">
        <f ca="1">IF(ISERROR($V199),"",OFFSET('Smelter Look-up'!$D$4,$V199-4,0)&amp;"")</f>
        <v>CHINA</v>
      </c>
      <c r="F199" s="182" t="str">
        <f ca="1">IF(ISERROR($V199),"",OFFSET('Smelter Look-up'!$E$4,$V199-4,0))</f>
        <v>CID003609</v>
      </c>
      <c r="G199" s="182" t="str">
        <f ca="1">IF(C199=$X$4,IF(ISERROR($V199),"Enter smelter details","RMI"),IF(ISERROR($V199),"",OFFSET('Smelter Look-up'!$F$4,$V199-4,0)))</f>
        <v>RMI</v>
      </c>
      <c r="H199" s="183" t="s">
        <v>16065</v>
      </c>
      <c r="I199" s="184" t="str">
        <f ca="1">IF(ISERROR($V199),"",OFFSET('Smelter Look-up'!$H$4,$V199-4,0))</f>
        <v>Longyan</v>
      </c>
      <c r="J199" s="184" t="str">
        <f ca="1">IF(ISERROR($V199),"",OFFSET('Smelter Look-up'!$I$4,$V199-4,0))</f>
        <v>Fujian Sheng</v>
      </c>
      <c r="K199" s="224" t="s">
        <v>16623</v>
      </c>
      <c r="L199" s="224" t="s">
        <v>16624</v>
      </c>
      <c r="M199" s="224" t="s">
        <v>16625</v>
      </c>
      <c r="N199" s="224" t="s">
        <v>16097</v>
      </c>
      <c r="O199" s="224" t="s">
        <v>16611</v>
      </c>
      <c r="P199" s="185" t="s">
        <v>485</v>
      </c>
      <c r="Q199" s="225"/>
      <c r="R199" s="182" t="str">
        <f ca="1">IF(ISERROR($V199),"",OFFSET('Smelter Look-up'!$C$4,$V199-4,0)&amp;"")</f>
        <v>Fujian Xinlu Tungsten Co., Ltd.</v>
      </c>
      <c r="S199" s="181" t="str">
        <f t="shared" ca="1" si="29"/>
        <v>CN</v>
      </c>
      <c r="T199" s="181" t="str">
        <f ca="1">IF(B199="","",IF(ISERROR(MATCH($J199,SorP!$B$1:$B$6226,0)),"",INDIRECT("'SorP'!$A$"&amp;MATCH($S199&amp;$J199,SorP!C:C,0))))</f>
        <v>CN-FJ</v>
      </c>
      <c r="U199" s="201"/>
      <c r="V199" s="226">
        <f ca="1">IF(C199="",NA(),IF(OR(C199="Smelter not listed",C199="Smelter not yet identified"),MATCH($B199&amp;$D199,'Smelter Look-up'!$J:$J,0),MATCH($B199&amp;$C199,'Smelter Look-up'!$J:$J,0)))</f>
        <v>600</v>
      </c>
      <c r="X199" s="227">
        <f t="shared" ca="1" si="30"/>
        <v>0</v>
      </c>
      <c r="AB199" s="228" t="str">
        <f t="shared" ca="1" si="31"/>
        <v>TungstenFujian Xinlu Tungsten Co., Ltd.</v>
      </c>
    </row>
    <row r="200" spans="1:28" s="227" customFormat="1" ht="88.2">
      <c r="A200" s="181" t="s">
        <v>137</v>
      </c>
      <c r="B200" s="182" t="str">
        <f ca="1">IF(LEN(A200)=0,"",INDEX('Smelter Look-up'!$A:$A,MATCH($A200,'Smelter Look-up'!$E:$E,0)))</f>
        <v>Tungsten</v>
      </c>
      <c r="C200" s="186" t="str">
        <f ca="1">IF(LEN(A200)=0,"",INDEX('Smelter Look-up'!$C:$C,MATCH($A200,'Smelter Look-up'!$E:$E,0)))</f>
        <v>Ganzhou Jiangwu Ferrotungsten Co., Ltd.</v>
      </c>
      <c r="D200" s="230"/>
      <c r="E200" s="182" t="str">
        <f ca="1">IF(ISERROR($V200),"",OFFSET('Smelter Look-up'!$D$4,$V200-4,0)&amp;"")</f>
        <v>CHINA</v>
      </c>
      <c r="F200" s="182" t="str">
        <f ca="1">IF(ISERROR($V200),"",OFFSET('Smelter Look-up'!$E$4,$V200-4,0))</f>
        <v>CID002315</v>
      </c>
      <c r="G200" s="182" t="str">
        <f ca="1">IF(C200=$X$4,IF(ISERROR($V200),"Enter smelter details","RMI"),IF(ISERROR($V200),"",OFFSET('Smelter Look-up'!$F$4,$V200-4,0)))</f>
        <v>RMI</v>
      </c>
      <c r="H200" s="183" t="s">
        <v>16066</v>
      </c>
      <c r="I200" s="184" t="str">
        <f ca="1">IF(ISERROR($V200),"",OFFSET('Smelter Look-up'!$H$4,$V200-4,0))</f>
        <v>Ganzhou</v>
      </c>
      <c r="J200" s="184" t="str">
        <f ca="1">IF(ISERROR($V200),"",OFFSET('Smelter Look-up'!$I$4,$V200-4,0))</f>
        <v>Jiangxi Sheng</v>
      </c>
      <c r="K200" s="224" t="s">
        <v>16626</v>
      </c>
      <c r="L200" s="224" t="s">
        <v>16627</v>
      </c>
      <c r="M200" s="224" t="s">
        <v>16628</v>
      </c>
      <c r="N200" s="224" t="s">
        <v>16097</v>
      </c>
      <c r="O200" s="224" t="s">
        <v>16629</v>
      </c>
      <c r="P200" s="185" t="s">
        <v>485</v>
      </c>
      <c r="Q200" s="225"/>
      <c r="R200" s="182" t="str">
        <f ca="1">IF(ISERROR($V200),"",OFFSET('Smelter Look-up'!$C$4,$V200-4,0)&amp;"")</f>
        <v>Ganzhou Jiangwu Ferrotungsten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601</v>
      </c>
      <c r="X200" s="227">
        <f t="shared" ca="1" si="30"/>
        <v>0</v>
      </c>
      <c r="AB200" s="228" t="str">
        <f t="shared" ca="1" si="31"/>
        <v>TungstenGanzhou Jiangwu Ferrotungsten Co., Ltd.</v>
      </c>
    </row>
    <row r="201" spans="1:28" s="227" customFormat="1" ht="88.2">
      <c r="A201" s="181" t="s">
        <v>389</v>
      </c>
      <c r="B201" s="182" t="str">
        <f ca="1">IF(LEN(A201)=0,"",INDEX('Smelter Look-up'!$A:$A,MATCH($A201,'Smelter Look-up'!$E:$E,0)))</f>
        <v>Tungsten</v>
      </c>
      <c r="C201" s="186" t="str">
        <f ca="1">IF(LEN(A201)=0,"",INDEX('Smelter Look-up'!$C:$C,MATCH($A201,'Smelter Look-up'!$E:$E,0)))</f>
        <v>Ganzhou Seadragon W &amp; Mo Co., Ltd.</v>
      </c>
      <c r="D201" s="230"/>
      <c r="E201" s="182" t="str">
        <f ca="1">IF(ISERROR($V201),"",OFFSET('Smelter Look-up'!$D$4,$V201-4,0)&amp;"")</f>
        <v>CHINA</v>
      </c>
      <c r="F201" s="182" t="str">
        <f ca="1">IF(ISERROR($V201),"",OFFSET('Smelter Look-up'!$E$4,$V201-4,0))</f>
        <v>CID002494</v>
      </c>
      <c r="G201" s="182" t="str">
        <f ca="1">IF(C201=$X$4,IF(ISERROR($V201),"Enter smelter details","RMI"),IF(ISERROR($V201),"",OFFSET('Smelter Look-up'!$F$4,$V201-4,0)))</f>
        <v>RMI</v>
      </c>
      <c r="H201" s="183" t="s">
        <v>16067</v>
      </c>
      <c r="I201" s="184" t="str">
        <f ca="1">IF(ISERROR($V201),"",OFFSET('Smelter Look-up'!$H$4,$V201-4,0))</f>
        <v>Ganzhou</v>
      </c>
      <c r="J201" s="184" t="str">
        <f ca="1">IF(ISERROR($V201),"",OFFSET('Smelter Look-up'!$I$4,$V201-4,0))</f>
        <v>Jiangxi Sheng</v>
      </c>
      <c r="K201" s="224" t="s">
        <v>16630</v>
      </c>
      <c r="L201" s="224" t="s">
        <v>16631</v>
      </c>
      <c r="M201" s="224" t="s">
        <v>16091</v>
      </c>
      <c r="N201" s="224" t="s">
        <v>16632</v>
      </c>
      <c r="O201" s="224" t="s">
        <v>16288</v>
      </c>
      <c r="P201" s="185" t="s">
        <v>485</v>
      </c>
      <c r="Q201" s="225"/>
      <c r="R201" s="182" t="str">
        <f ca="1">IF(ISERROR($V201),"",OFFSET('Smelter Look-up'!$C$4,$V201-4,0)&amp;"")</f>
        <v>Ganzhou Seadragon W &amp; Mo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602</v>
      </c>
      <c r="X201" s="227">
        <f t="shared" ca="1" si="30"/>
        <v>0</v>
      </c>
      <c r="AB201" s="228" t="str">
        <f t="shared" ca="1" si="31"/>
        <v>TungstenGanzhou Seadragon W &amp; Mo Co., Ltd.</v>
      </c>
    </row>
    <row r="202" spans="1:28" s="227" customFormat="1" ht="75.599999999999994">
      <c r="A202" s="181" t="s">
        <v>787</v>
      </c>
      <c r="B202" s="182" t="str">
        <f ca="1">IF(LEN(A202)=0,"",INDEX('Smelter Look-up'!$A:$A,MATCH($A202,'Smelter Look-up'!$E:$E,0)))</f>
        <v>Tungsten</v>
      </c>
      <c r="C202" s="186" t="str">
        <f ca="1">IF(LEN(A202)=0,"",INDEX('Smelter Look-up'!$C:$C,MATCH($A202,'Smelter Look-up'!$E:$E,0)))</f>
        <v>Global Tungsten &amp; Powders LLC</v>
      </c>
      <c r="D202" s="230"/>
      <c r="E202" s="182" t="str">
        <f ca="1">IF(ISERROR($V202),"",OFFSET('Smelter Look-up'!$D$4,$V202-4,0)&amp;"")</f>
        <v>UNITED STATES OF AMERICA</v>
      </c>
      <c r="F202" s="182" t="str">
        <f ca="1">IF(ISERROR($V202),"",OFFSET('Smelter Look-up'!$E$4,$V202-4,0))</f>
        <v>CID000568</v>
      </c>
      <c r="G202" s="182" t="str">
        <f ca="1">IF(C202=$X$4,IF(ISERROR($V202),"Enter smelter details","RMI"),IF(ISERROR($V202),"",OFFSET('Smelter Look-up'!$F$4,$V202-4,0)))</f>
        <v>RMI</v>
      </c>
      <c r="H202" s="183" t="s">
        <v>16068</v>
      </c>
      <c r="I202" s="184" t="str">
        <f ca="1">IF(ISERROR($V202),"",OFFSET('Smelter Look-up'!$H$4,$V202-4,0))</f>
        <v>Towanda</v>
      </c>
      <c r="J202" s="184" t="str">
        <f ca="1">IF(ISERROR($V202),"",OFFSET('Smelter Look-up'!$I$4,$V202-4,0))</f>
        <v>Pennsylvania</v>
      </c>
      <c r="K202" s="224" t="s">
        <v>16633</v>
      </c>
      <c r="L202" s="224" t="s">
        <v>16634</v>
      </c>
      <c r="M202" s="224" t="s">
        <v>16635</v>
      </c>
      <c r="N202" s="224" t="s">
        <v>16219</v>
      </c>
      <c r="O202" s="224" t="s">
        <v>16636</v>
      </c>
      <c r="P202" s="185" t="s">
        <v>485</v>
      </c>
      <c r="Q202" s="225"/>
      <c r="R202" s="182" t="str">
        <f ca="1">IF(ISERROR($V202),"",OFFSET('Smelter Look-up'!$C$4,$V202-4,0)&amp;"")</f>
        <v>Global Tungsten &amp; Powders LLC</v>
      </c>
      <c r="S202" s="181" t="str">
        <f t="shared" ca="1" si="29"/>
        <v>US</v>
      </c>
      <c r="T202" s="181" t="str">
        <f ca="1">IF(B202="","",IF(ISERROR(MATCH($J202,SorP!$B$1:$B$6226,0)),"",INDIRECT("'SorP'!$A$"&amp;MATCH($S202&amp;$J202,SorP!C:C,0))))</f>
        <v>US-PA</v>
      </c>
      <c r="U202" s="201"/>
      <c r="V202" s="226">
        <f ca="1">IF(C202="",NA(),IF(OR(C202="Smelter not listed",C202="Smelter not yet identified"),MATCH($B202&amp;$D202,'Smelter Look-up'!$J:$J,0),MATCH($B202&amp;$C202,'Smelter Look-up'!$J:$J,0)))</f>
        <v>604</v>
      </c>
      <c r="X202" s="227">
        <f t="shared" ca="1" si="30"/>
        <v>0</v>
      </c>
      <c r="AB202" s="228" t="str">
        <f t="shared" ca="1" si="31"/>
        <v>TungstenGlobal Tungsten &amp; Powders LLC</v>
      </c>
    </row>
    <row r="203" spans="1:28" s="227" customFormat="1" ht="88.2">
      <c r="A203" s="181" t="s">
        <v>785</v>
      </c>
      <c r="B203" s="182" t="str">
        <f ca="1">IF(LEN(A203)=0,"",INDEX('Smelter Look-up'!$A:$A,MATCH($A203,'Smelter Look-up'!$E:$E,0)))</f>
        <v>Tungsten</v>
      </c>
      <c r="C203" s="186" t="str">
        <f ca="1">IF(LEN(A203)=0,"",INDEX('Smelter Look-up'!$C:$C,MATCH($A203,'Smelter Look-up'!$E:$E,0)))</f>
        <v>Guangdong Xianglu Tungsten Co., Ltd.</v>
      </c>
      <c r="D203" s="230"/>
      <c r="E203" s="182" t="str">
        <f ca="1">IF(ISERROR($V203),"",OFFSET('Smelter Look-up'!$D$4,$V203-4,0)&amp;"")</f>
        <v>CHINA</v>
      </c>
      <c r="F203" s="182" t="str">
        <f ca="1">IF(ISERROR($V203),"",OFFSET('Smelter Look-up'!$E$4,$V203-4,0))</f>
        <v>CID000218</v>
      </c>
      <c r="G203" s="182" t="str">
        <f ca="1">IF(C203=$X$4,IF(ISERROR($V203),"Enter smelter details","RMI"),IF(ISERROR($V203),"",OFFSET('Smelter Look-up'!$F$4,$V203-4,0)))</f>
        <v>RMI</v>
      </c>
      <c r="H203" s="183" t="s">
        <v>16069</v>
      </c>
      <c r="I203" s="184" t="str">
        <f ca="1">IF(ISERROR($V203),"",OFFSET('Smelter Look-up'!$H$4,$V203-4,0))</f>
        <v>Chaozhou</v>
      </c>
      <c r="J203" s="184" t="str">
        <f ca="1">IF(ISERROR($V203),"",OFFSET('Smelter Look-up'!$I$4,$V203-4,0))</f>
        <v>Guangdong Sheng</v>
      </c>
      <c r="K203" s="224" t="s">
        <v>16637</v>
      </c>
      <c r="L203" s="224" t="s">
        <v>16638</v>
      </c>
      <c r="M203" s="224" t="s">
        <v>16639</v>
      </c>
      <c r="N203" s="224" t="s">
        <v>16097</v>
      </c>
      <c r="O203" s="224" t="s">
        <v>16265</v>
      </c>
      <c r="P203" s="185" t="s">
        <v>485</v>
      </c>
      <c r="Q203" s="225"/>
      <c r="R203" s="182" t="str">
        <f ca="1">IF(ISERROR($V203),"",OFFSET('Smelter Look-up'!$C$4,$V203-4,0)&amp;"")</f>
        <v>Guangdong Xianglu Tungsten Co., Ltd.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606</v>
      </c>
      <c r="X203" s="227">
        <f t="shared" ca="1" si="30"/>
        <v>0</v>
      </c>
      <c r="AB203" s="228" t="str">
        <f t="shared" ca="1" si="31"/>
        <v>TungstenGuangdong Xianglu Tungsten Co., Ltd.</v>
      </c>
    </row>
    <row r="204" spans="1:28" s="227" customFormat="1" ht="63">
      <c r="A204" s="181" t="s">
        <v>1414</v>
      </c>
      <c r="B204" s="182" t="str">
        <f ca="1">IF(LEN(A204)=0,"",INDEX('Smelter Look-up'!$A:$A,MATCH($A204,'Smelter Look-up'!$E:$E,0)))</f>
        <v>Tungsten</v>
      </c>
      <c r="C204" s="186" t="str">
        <f ca="1">IF(LEN(A204)=0,"",INDEX('Smelter Look-up'!$C:$C,MATCH($A204,'Smelter Look-up'!$E:$E,0)))</f>
        <v>H.C. Starck Tungsten GmbH</v>
      </c>
      <c r="D204" s="230"/>
      <c r="E204" s="182" t="str">
        <f ca="1">IF(ISERROR($V204),"",OFFSET('Smelter Look-up'!$D$4,$V204-4,0)&amp;"")</f>
        <v>GERMANY</v>
      </c>
      <c r="F204" s="182" t="str">
        <f ca="1">IF(ISERROR($V204),"",OFFSET('Smelter Look-up'!$E$4,$V204-4,0))</f>
        <v>CID002541</v>
      </c>
      <c r="G204" s="182" t="str">
        <f ca="1">IF(C204=$X$4,IF(ISERROR($V204),"Enter smelter details","RMI"),IF(ISERROR($V204),"",OFFSET('Smelter Look-up'!$F$4,$V204-4,0)))</f>
        <v>RMI</v>
      </c>
      <c r="H204" s="183" t="s">
        <v>15988</v>
      </c>
      <c r="I204" s="184" t="str">
        <f ca="1">IF(ISERROR($V204),"",OFFSET('Smelter Look-up'!$H$4,$V204-4,0))</f>
        <v>Goslar</v>
      </c>
      <c r="J204" s="184" t="str">
        <f ca="1">IF(ISERROR($V204),"",OFFSET('Smelter Look-up'!$I$4,$V204-4,0))</f>
        <v>Niedersachsen</v>
      </c>
      <c r="K204" s="224" t="s">
        <v>16640</v>
      </c>
      <c r="L204" s="224" t="s">
        <v>16641</v>
      </c>
      <c r="M204" s="224" t="s">
        <v>16091</v>
      </c>
      <c r="N204" s="224" t="s">
        <v>16203</v>
      </c>
      <c r="O204" s="224" t="s">
        <v>16642</v>
      </c>
      <c r="P204" s="185" t="s">
        <v>485</v>
      </c>
      <c r="Q204" s="225"/>
      <c r="R204" s="182" t="str">
        <f ca="1">IF(ISERROR($V204),"",OFFSET('Smelter Look-up'!$C$4,$V204-4,0)&amp;"")</f>
        <v>H.C. Starck Tungsten GmbH</v>
      </c>
      <c r="S204" s="181" t="str">
        <f t="shared" ca="1" si="29"/>
        <v>DE</v>
      </c>
      <c r="T204" s="181" t="str">
        <f ca="1">IF(B204="","",IF(ISERROR(MATCH($J204,SorP!$B$1:$B$6226,0)),"",INDIRECT("'SorP'!$A$"&amp;MATCH($S204&amp;$J204,SorP!C:C,0))))</f>
        <v>DE-NI</v>
      </c>
      <c r="U204" s="201"/>
      <c r="V204" s="226">
        <f ca="1">IF(C204="",NA(),IF(OR(C204="Smelter not listed",C204="Smelter not yet identified"),MATCH($B204&amp;$D204,'Smelter Look-up'!$J:$J,0),MATCH($B204&amp;$C204,'Smelter Look-up'!$J:$J,0)))</f>
        <v>608</v>
      </c>
      <c r="X204" s="227">
        <f t="shared" ca="1" si="30"/>
        <v>0</v>
      </c>
      <c r="AB204" s="228" t="str">
        <f t="shared" ca="1" si="31"/>
        <v>TungstenH.C. Starck Tungsten GmbH</v>
      </c>
    </row>
    <row r="205" spans="1:28" s="227" customFormat="1" ht="75.599999999999994">
      <c r="A205" s="181" t="s">
        <v>13845</v>
      </c>
      <c r="B205" s="182" t="str">
        <f ca="1">IF(LEN(A205)=0,"",INDEX('Smelter Look-up'!$A:$A,MATCH($A205,'Smelter Look-up'!$E:$E,0)))</f>
        <v>Tungsten</v>
      </c>
      <c r="C205" s="186" t="str">
        <f ca="1">IF(LEN(A205)=0,"",INDEX('Smelter Look-up'!$C:$C,MATCH($A205,'Smelter Look-up'!$E:$E,0)))</f>
        <v>Hubei Green Tungsten Co., Ltd.</v>
      </c>
      <c r="D205" s="230"/>
      <c r="E205" s="182" t="str">
        <f ca="1">IF(ISERROR($V205),"",OFFSET('Smelter Look-up'!$D$4,$V205-4,0)&amp;"")</f>
        <v>CHINA</v>
      </c>
      <c r="F205" s="182" t="str">
        <f ca="1">IF(ISERROR($V205),"",OFFSET('Smelter Look-up'!$E$4,$V205-4,0))</f>
        <v>CID003417</v>
      </c>
      <c r="G205" s="182" t="str">
        <f ca="1">IF(C205=$X$4,IF(ISERROR($V205),"Enter smelter details","RMI"),IF(ISERROR($V205),"",OFFSET('Smelter Look-up'!$F$4,$V205-4,0)))</f>
        <v>RMI</v>
      </c>
      <c r="H205" s="183" t="s">
        <v>16070</v>
      </c>
      <c r="I205" s="184" t="str">
        <f ca="1">IF(ISERROR($V205),"",OFFSET('Smelter Look-up'!$H$4,$V205-4,0))</f>
        <v>Shenzhen</v>
      </c>
      <c r="J205" s="184" t="str">
        <f ca="1">IF(ISERROR($V205),"",OFFSET('Smelter Look-up'!$I$4,$V205-4,0))</f>
        <v>Guangdong Sheng</v>
      </c>
      <c r="K205" s="224" t="s">
        <v>16643</v>
      </c>
      <c r="L205" s="224" t="s">
        <v>16644</v>
      </c>
      <c r="M205" s="224" t="s">
        <v>16091</v>
      </c>
      <c r="N205" s="224" t="s">
        <v>16092</v>
      </c>
      <c r="O205" s="224" t="s">
        <v>16093</v>
      </c>
      <c r="P205" s="185" t="s">
        <v>484</v>
      </c>
      <c r="Q205" s="225"/>
      <c r="R205" s="182" t="str">
        <f ca="1">IF(ISERROR($V205),"",OFFSET('Smelter Look-up'!$C$4,$V205-4,0)&amp;"")</f>
        <v>Hubei Green Tungsten Co., Ltd.</v>
      </c>
      <c r="S205" s="181" t="str">
        <f t="shared" ca="1" si="29"/>
        <v>CN</v>
      </c>
      <c r="T205" s="181" t="str">
        <f ca="1">IF(B205="","",IF(ISERROR(MATCH($J205,SorP!$B$1:$B$6226,0)),"",INDIRECT("'SorP'!$A$"&amp;MATCH($S205&amp;$J205,SorP!C:C,0))))</f>
        <v>CN-GD</v>
      </c>
      <c r="U205" s="201"/>
      <c r="V205" s="226">
        <f ca="1">IF(C205="",NA(),IF(OR(C205="Smelter not listed",C205="Smelter not yet identified"),MATCH($B205&amp;$D205,'Smelter Look-up'!$J:$J,0),MATCH($B205&amp;$C205,'Smelter Look-up'!$J:$J,0)))</f>
        <v>611</v>
      </c>
      <c r="X205" s="227">
        <f t="shared" ca="1" si="30"/>
        <v>0</v>
      </c>
      <c r="AB205" s="228" t="str">
        <f t="shared" ca="1" si="31"/>
        <v>TungstenHubei Green Tungsten Co., Ltd.</v>
      </c>
    </row>
    <row r="206" spans="1:28" s="227" customFormat="1" ht="63">
      <c r="A206" s="181" t="s">
        <v>788</v>
      </c>
      <c r="B206" s="182" t="str">
        <f ca="1">IF(LEN(A206)=0,"",INDEX('Smelter Look-up'!$A:$A,MATCH($A206,'Smelter Look-up'!$E:$E,0)))</f>
        <v>Tungsten</v>
      </c>
      <c r="C206" s="186" t="str">
        <f ca="1">IF(LEN(A206)=0,"",INDEX('Smelter Look-up'!$C:$C,MATCH($A206,'Smelter Look-up'!$E:$E,0)))</f>
        <v>Hunan Chenzhou Mining Co., Ltd.</v>
      </c>
      <c r="D206" s="230"/>
      <c r="E206" s="182" t="str">
        <f ca="1">IF(ISERROR($V206),"",OFFSET('Smelter Look-up'!$D$4,$V206-4,0)&amp;"")</f>
        <v>CHINA</v>
      </c>
      <c r="F206" s="182" t="str">
        <f ca="1">IF(ISERROR($V206),"",OFFSET('Smelter Look-up'!$E$4,$V206-4,0))</f>
        <v>CID000766</v>
      </c>
      <c r="G206" s="182" t="str">
        <f ca="1">IF(C206=$X$4,IF(ISERROR($V206),"Enter smelter details","RMI"),IF(ISERROR($V206),"",OFFSET('Smelter Look-up'!$F$4,$V206-4,0)))</f>
        <v>RMI</v>
      </c>
      <c r="H206" s="183" t="s">
        <v>16071</v>
      </c>
      <c r="I206" s="184" t="str">
        <f ca="1">IF(ISERROR($V206),"",OFFSET('Smelter Look-up'!$H$4,$V206-4,0))</f>
        <v>Yuanling</v>
      </c>
      <c r="J206" s="184" t="str">
        <f ca="1">IF(ISERROR($V206),"",OFFSET('Smelter Look-up'!$I$4,$V206-4,0))</f>
        <v>Hunan Sheng</v>
      </c>
      <c r="K206" s="224" t="s">
        <v>16645</v>
      </c>
      <c r="L206" s="224" t="s">
        <v>16646</v>
      </c>
      <c r="M206" s="224"/>
      <c r="N206" s="224" t="s">
        <v>16097</v>
      </c>
      <c r="O206" s="224" t="s">
        <v>16265</v>
      </c>
      <c r="P206" s="185" t="s">
        <v>485</v>
      </c>
      <c r="Q206" s="225"/>
      <c r="R206" s="182" t="str">
        <f ca="1">IF(ISERROR($V206),"",OFFSET('Smelter Look-up'!$C$4,$V206-4,0)&amp;"")</f>
        <v>Hunan Chenzhou Mining Co., Ltd.</v>
      </c>
      <c r="S206" s="181" t="str">
        <f t="shared" ca="1" si="29"/>
        <v>CN</v>
      </c>
      <c r="T206" s="181" t="str">
        <f ca="1">IF(B206="","",IF(ISERROR(MATCH($J206,SorP!$B$1:$B$6226,0)),"",INDIRECT("'SorP'!$A$"&amp;MATCH($S206&amp;$J206,SorP!C:C,0))))</f>
        <v>CN-HN</v>
      </c>
      <c r="U206" s="201"/>
      <c r="V206" s="226">
        <f ca="1">IF(C206="",NA(),IF(OR(C206="Smelter not listed",C206="Smelter not yet identified"),MATCH($B206&amp;$D206,'Smelter Look-up'!$J:$J,0),MATCH($B206&amp;$C206,'Smelter Look-up'!$J:$J,0)))</f>
        <v>613</v>
      </c>
      <c r="X206" s="227">
        <f t="shared" ca="1" si="30"/>
        <v>0</v>
      </c>
      <c r="AB206" s="228" t="str">
        <f t="shared" ca="1" si="31"/>
        <v>TungstenHunan Chenzhou Mining Co., Ltd.</v>
      </c>
    </row>
    <row r="207" spans="1:28" s="227" customFormat="1" ht="176.4">
      <c r="A207" s="181" t="s">
        <v>1394</v>
      </c>
      <c r="B207" s="182" t="str">
        <f ca="1">IF(LEN(A207)=0,"",INDEX('Smelter Look-up'!$A:$A,MATCH($A207,'Smelter Look-up'!$E:$E,0)))</f>
        <v>Tungsten</v>
      </c>
      <c r="C207" s="186" t="str">
        <f ca="1">IF(LEN(A207)=0,"",INDEX('Smelter Look-up'!$C:$C,MATCH($A207,'Smelter Look-up'!$E:$E,0)))</f>
        <v>Hunan Shizhuyuan Nonferrous Metals Co., Ltd. Chenzhou Tungsten Products Branch</v>
      </c>
      <c r="D207" s="230"/>
      <c r="E207" s="182" t="str">
        <f ca="1">IF(ISERROR($V207),"",OFFSET('Smelter Look-up'!$D$4,$V207-4,0)&amp;"")</f>
        <v>CHINA</v>
      </c>
      <c r="F207" s="182" t="str">
        <f ca="1">IF(ISERROR($V207),"",OFFSET('Smelter Look-up'!$E$4,$V207-4,0))</f>
        <v>CID002513</v>
      </c>
      <c r="G207" s="182" t="str">
        <f ca="1">IF(C207=$X$4,IF(ISERROR($V207),"Enter smelter details","RMI"),IF(ISERROR($V207),"",OFFSET('Smelter Look-up'!$F$4,$V207-4,0)))</f>
        <v>RMI</v>
      </c>
      <c r="H207" s="183" t="s">
        <v>16072</v>
      </c>
      <c r="I207" s="184" t="str">
        <f ca="1">IF(ISERROR($V207),"",OFFSET('Smelter Look-up'!$H$4,$V207-4,0))</f>
        <v>Chenzhou</v>
      </c>
      <c r="J207" s="184" t="str">
        <f ca="1">IF(ISERROR($V207),"",OFFSET('Smelter Look-up'!$I$4,$V207-4,0))</f>
        <v>Hunan Sheng</v>
      </c>
      <c r="K207" s="224" t="s">
        <v>16647</v>
      </c>
      <c r="L207" s="224" t="s">
        <v>16648</v>
      </c>
      <c r="M207" s="224" t="s">
        <v>16649</v>
      </c>
      <c r="N207" s="224" t="s">
        <v>16650</v>
      </c>
      <c r="O207" s="224" t="s">
        <v>16288</v>
      </c>
      <c r="P207" s="185" t="s">
        <v>485</v>
      </c>
      <c r="Q207" s="225"/>
      <c r="R207" s="182" t="str">
        <f ca="1">IF(ISERROR($V207),"",OFFSET('Smelter Look-up'!$C$4,$V207-4,0)&amp;"")</f>
        <v>Hunan Shizhuyuan Nonferrous Metals Co., Ltd. Chenzhou Tungsten Products Branch</v>
      </c>
      <c r="S207" s="181" t="str">
        <f t="shared" ca="1" si="29"/>
        <v>CN</v>
      </c>
      <c r="T207" s="181" t="str">
        <f ca="1">IF(B207="","",IF(ISERROR(MATCH($J207,SorP!$B$1:$B$6226,0)),"",INDIRECT("'SorP'!$A$"&amp;MATCH($S207&amp;$J207,SorP!C:C,0))))</f>
        <v>CN-HN</v>
      </c>
      <c r="U207" s="201"/>
      <c r="V207" s="226">
        <f ca="1">IF(C207="",NA(),IF(OR(C207="Smelter not listed",C207="Smelter not yet identified"),MATCH($B207&amp;$D207,'Smelter Look-up'!$J:$J,0),MATCH($B207&amp;$C207,'Smelter Look-up'!$J:$J,0)))</f>
        <v>617</v>
      </c>
      <c r="X207" s="227">
        <f t="shared" ca="1" si="30"/>
        <v>0</v>
      </c>
      <c r="AB207" s="228" t="str">
        <f t="shared" ca="1" si="31"/>
        <v>TungstenHunan Shizhuyuan Nonferrous Metals Co., Ltd. Chenzhou Tungsten Products Branch</v>
      </c>
    </row>
    <row r="208" spans="1:28" s="227" customFormat="1" ht="63">
      <c r="A208" s="181" t="s">
        <v>790</v>
      </c>
      <c r="B208" s="182" t="str">
        <f ca="1">IF(LEN(A208)=0,"",INDEX('Smelter Look-up'!$A:$A,MATCH($A208,'Smelter Look-up'!$E:$E,0)))</f>
        <v>Tungsten</v>
      </c>
      <c r="C208" s="186" t="str">
        <f ca="1">IF(LEN(A208)=0,"",INDEX('Smelter Look-up'!$C:$C,MATCH($A208,'Smelter Look-up'!$E:$E,0)))</f>
        <v>Japan New Metals Co., Ltd.</v>
      </c>
      <c r="D208" s="230"/>
      <c r="E208" s="182" t="str">
        <f ca="1">IF(ISERROR($V208),"",OFFSET('Smelter Look-up'!$D$4,$V208-4,0)&amp;"")</f>
        <v>JAPAN</v>
      </c>
      <c r="F208" s="182" t="str">
        <f ca="1">IF(ISERROR($V208),"",OFFSET('Smelter Look-up'!$E$4,$V208-4,0))</f>
        <v>CID000825</v>
      </c>
      <c r="G208" s="182" t="str">
        <f ca="1">IF(C208=$X$4,IF(ISERROR($V208),"Enter smelter details","RMI"),IF(ISERROR($V208),"",OFFSET('Smelter Look-up'!$F$4,$V208-4,0)))</f>
        <v>RMI</v>
      </c>
      <c r="H208" s="183" t="s">
        <v>16073</v>
      </c>
      <c r="I208" s="184" t="str">
        <f ca="1">IF(ISERROR($V208),"",OFFSET('Smelter Look-up'!$H$4,$V208-4,0))</f>
        <v>Akita City</v>
      </c>
      <c r="J208" s="184" t="str">
        <f ca="1">IF(ISERROR($V208),"",OFFSET('Smelter Look-up'!$I$4,$V208-4,0))</f>
        <v>Akita</v>
      </c>
      <c r="K208" s="224" t="s">
        <v>16651</v>
      </c>
      <c r="L208" s="224" t="s">
        <v>16652</v>
      </c>
      <c r="M208" s="224" t="s">
        <v>16091</v>
      </c>
      <c r="N208" s="224" t="s">
        <v>16203</v>
      </c>
      <c r="O208" s="224" t="s">
        <v>16642</v>
      </c>
      <c r="P208" s="185" t="s">
        <v>485</v>
      </c>
      <c r="Q208" s="225"/>
      <c r="R208" s="182" t="str">
        <f ca="1">IF(ISERROR($V208),"",OFFSET('Smelter Look-up'!$C$4,$V208-4,0)&amp;"")</f>
        <v>Japan New Metals Co., Ltd.</v>
      </c>
      <c r="S208" s="181" t="str">
        <f t="shared" ca="1" si="29"/>
        <v>JP</v>
      </c>
      <c r="T208" s="181" t="str">
        <f ca="1">IF(B208="","",IF(ISERROR(MATCH($J208,SorP!$B$1:$B$6226,0)),"",INDIRECT("'SorP'!$A$"&amp;MATCH($S208&amp;$J208,SorP!C:C,0))))</f>
        <v>JP-05</v>
      </c>
      <c r="U208" s="201"/>
      <c r="V208" s="226">
        <f ca="1">IF(C208="",NA(),IF(OR(C208="Smelter not listed",C208="Smelter not yet identified"),MATCH($B208&amp;$D208,'Smelter Look-up'!$J:$J,0),MATCH($B208&amp;$C208,'Smelter Look-up'!$J:$J,0)))</f>
        <v>619</v>
      </c>
      <c r="X208" s="227">
        <f t="shared" ca="1" si="30"/>
        <v>0</v>
      </c>
      <c r="AB208" s="228" t="str">
        <f t="shared" ca="1" si="31"/>
        <v>TungstenJapan New Metals Co., Ltd.</v>
      </c>
    </row>
    <row r="209" spans="1:28" s="227" customFormat="1" ht="100.8">
      <c r="A209" s="181" t="s">
        <v>1417</v>
      </c>
      <c r="B209" s="182" t="str">
        <f ca="1">IF(LEN(A209)=0,"",INDEX('Smelter Look-up'!$A:$A,MATCH($A209,'Smelter Look-up'!$E:$E,0)))</f>
        <v>Tungsten</v>
      </c>
      <c r="C209" s="186" t="str">
        <f ca="1">IF(LEN(A209)=0,"",INDEX('Smelter Look-up'!$C:$C,MATCH($A209,'Smelter Look-up'!$E:$E,0)))</f>
        <v>Jiangwu H.C. Starck Tungsten Products Co., Ltd.</v>
      </c>
      <c r="D209" s="230"/>
      <c r="E209" s="182" t="str">
        <f ca="1">IF(ISERROR($V209),"",OFFSET('Smelter Look-up'!$D$4,$V209-4,0)&amp;"")</f>
        <v>CHINA</v>
      </c>
      <c r="F209" s="182" t="str">
        <f ca="1">IF(ISERROR($V209),"",OFFSET('Smelter Look-up'!$E$4,$V209-4,0))</f>
        <v>CID002551</v>
      </c>
      <c r="G209" s="182" t="str">
        <f ca="1">IF(C209=$X$4,IF(ISERROR($V209),"Enter smelter details","RMI"),IF(ISERROR($V209),"",OFFSET('Smelter Look-up'!$F$4,$V209-4,0)))</f>
        <v>RMI</v>
      </c>
      <c r="H209" s="183" t="s">
        <v>16074</v>
      </c>
      <c r="I209" s="184" t="str">
        <f ca="1">IF(ISERROR($V209),"",OFFSET('Smelter Look-up'!$H$4,$V209-4,0))</f>
        <v>Ganzhou</v>
      </c>
      <c r="J209" s="184" t="str">
        <f ca="1">IF(ISERROR($V209),"",OFFSET('Smelter Look-up'!$I$4,$V209-4,0))</f>
        <v>Jiangxi Sheng</v>
      </c>
      <c r="K209" s="224" t="s">
        <v>16653</v>
      </c>
      <c r="L209" s="224" t="s">
        <v>16654</v>
      </c>
      <c r="M209" s="224" t="s">
        <v>16655</v>
      </c>
      <c r="N209" s="224" t="s">
        <v>16097</v>
      </c>
      <c r="O209" s="224" t="s">
        <v>16656</v>
      </c>
      <c r="P209" s="185" t="s">
        <v>485</v>
      </c>
      <c r="Q209" s="225"/>
      <c r="R209" s="182" t="str">
        <f ca="1">IF(ISERROR($V209),"",OFFSET('Smelter Look-up'!$C$4,$V209-4,0)&amp;"")</f>
        <v>Jiangwu H.C. Starck Tungsten Products Co.,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620</v>
      </c>
      <c r="X209" s="227">
        <f t="shared" ca="1" si="30"/>
        <v>0</v>
      </c>
      <c r="AB209" s="228" t="str">
        <f t="shared" ca="1" si="31"/>
        <v>TungstenJiangwu H.C. Starck Tungsten Products Co., Ltd.</v>
      </c>
    </row>
    <row r="210" spans="1:28" s="227" customFormat="1" ht="75.599999999999994">
      <c r="A210" s="181" t="s">
        <v>135</v>
      </c>
      <c r="B210" s="182" t="str">
        <f ca="1">IF(LEN(A210)=0,"",INDEX('Smelter Look-up'!$A:$A,MATCH($A210,'Smelter Look-up'!$E:$E,0)))</f>
        <v>Tungsten</v>
      </c>
      <c r="C210" s="186" t="str">
        <f ca="1">IF(LEN(A210)=0,"",INDEX('Smelter Look-up'!$C:$C,MATCH($A210,'Smelter Look-up'!$E:$E,0)))</f>
        <v>Jiangxi Gan Bei Tungsten Co., Ltd.</v>
      </c>
      <c r="D210" s="230"/>
      <c r="E210" s="182" t="str">
        <f ca="1">IF(ISERROR($V210),"",OFFSET('Smelter Look-up'!$D$4,$V210-4,0)&amp;"")</f>
        <v>CHINA</v>
      </c>
      <c r="F210" s="182" t="str">
        <f ca="1">IF(ISERROR($V210),"",OFFSET('Smelter Look-up'!$E$4,$V210-4,0))</f>
        <v>CID002321</v>
      </c>
      <c r="G210" s="182" t="str">
        <f ca="1">IF(C210=$X$4,IF(ISERROR($V210),"Enter smelter details","RMI"),IF(ISERROR($V210),"",OFFSET('Smelter Look-up'!$F$4,$V210-4,0)))</f>
        <v>RMI</v>
      </c>
      <c r="H210" s="183" t="s">
        <v>16075</v>
      </c>
      <c r="I210" s="184" t="str">
        <f ca="1">IF(ISERROR($V210),"",OFFSET('Smelter Look-up'!$H$4,$V210-4,0))</f>
        <v>Xiushui</v>
      </c>
      <c r="J210" s="184" t="str">
        <f ca="1">IF(ISERROR($V210),"",OFFSET('Smelter Look-up'!$I$4,$V210-4,0))</f>
        <v>Jiangxi Sheng</v>
      </c>
      <c r="K210" s="224" t="s">
        <v>16657</v>
      </c>
      <c r="L210" s="224" t="s">
        <v>16658</v>
      </c>
      <c r="M210" s="224" t="s">
        <v>16399</v>
      </c>
      <c r="N210" s="224" t="s">
        <v>16097</v>
      </c>
      <c r="O210" s="224" t="s">
        <v>16636</v>
      </c>
      <c r="P210" s="185" t="s">
        <v>485</v>
      </c>
      <c r="Q210" s="225"/>
      <c r="R210" s="182" t="str">
        <f ca="1">IF(ISERROR($V210),"",OFFSET('Smelter Look-up'!$C$4,$V210-4,0)&amp;"")</f>
        <v>Jiangxi Gan Bei Tungsten Co., Ltd.</v>
      </c>
      <c r="S210" s="181" t="str">
        <f t="shared" ca="1" si="29"/>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621</v>
      </c>
      <c r="X210" s="227">
        <f t="shared" ca="1" si="30"/>
        <v>0</v>
      </c>
      <c r="AB210" s="228" t="str">
        <f t="shared" ca="1" si="31"/>
        <v>TungstenJiangxi Gan Bei Tungsten Co., Ltd.</v>
      </c>
    </row>
    <row r="211" spans="1:28" s="227" customFormat="1" ht="126">
      <c r="A211" s="181" t="s">
        <v>140</v>
      </c>
      <c r="B211" s="182" t="str">
        <f ca="1">IF(LEN(A211)=0,"",INDEX('Smelter Look-up'!$A:$A,MATCH($A211,'Smelter Look-up'!$E:$E,0)))</f>
        <v>Tungsten</v>
      </c>
      <c r="C211" s="186" t="str">
        <f ca="1">IF(LEN(A211)=0,"",INDEX('Smelter Look-up'!$C:$C,MATCH($A211,'Smelter Look-up'!$E:$E,0)))</f>
        <v>Jiangxi Tonggu Non-ferrous Metallurgical &amp; Chemical Co., Ltd.</v>
      </c>
      <c r="D211" s="230"/>
      <c r="E211" s="182" t="str">
        <f ca="1">IF(ISERROR($V211),"",OFFSET('Smelter Look-up'!$D$4,$V211-4,0)&amp;"")</f>
        <v>CHINA</v>
      </c>
      <c r="F211" s="182" t="str">
        <f ca="1">IF(ISERROR($V211),"",OFFSET('Smelter Look-up'!$E$4,$V211-4,0))</f>
        <v>CID002318</v>
      </c>
      <c r="G211" s="182" t="str">
        <f ca="1">IF(C211=$X$4,IF(ISERROR($V211),"Enter smelter details","RMI"),IF(ISERROR($V211),"",OFFSET('Smelter Look-up'!$F$4,$V211-4,0)))</f>
        <v>RMI</v>
      </c>
      <c r="H211" s="183" t="s">
        <v>16076</v>
      </c>
      <c r="I211" s="184" t="str">
        <f ca="1">IF(ISERROR($V211),"",OFFSET('Smelter Look-up'!$H$4,$V211-4,0))</f>
        <v>Tonggu</v>
      </c>
      <c r="J211" s="184" t="str">
        <f ca="1">IF(ISERROR($V211),"",OFFSET('Smelter Look-up'!$I$4,$V211-4,0))</f>
        <v>Jiangxi Sheng</v>
      </c>
      <c r="K211" s="224" t="s">
        <v>16653</v>
      </c>
      <c r="L211" s="224" t="s">
        <v>16659</v>
      </c>
      <c r="M211" s="224" t="s">
        <v>16660</v>
      </c>
      <c r="N211" s="224" t="s">
        <v>16097</v>
      </c>
      <c r="O211" s="224" t="s">
        <v>16636</v>
      </c>
      <c r="P211" s="185" t="s">
        <v>485</v>
      </c>
      <c r="Q211" s="225"/>
      <c r="R211" s="182" t="str">
        <f ca="1">IF(ISERROR($V211),"",OFFSET('Smelter Look-up'!$C$4,$V211-4,0)&amp;"")</f>
        <v>Jiangxi Tonggu Non-ferrous Metallurgical &amp; Chemical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623</v>
      </c>
      <c r="X211" s="227">
        <f t="shared" ca="1" si="30"/>
        <v>0</v>
      </c>
      <c r="AB211" s="228" t="str">
        <f t="shared" ca="1" si="31"/>
        <v>TungstenJiangxi Tonggu Non-ferrous Metallurgical &amp; Chemical Co., Ltd.</v>
      </c>
    </row>
    <row r="212" spans="1:28" s="227" customFormat="1" ht="100.8">
      <c r="A212" s="181" t="s">
        <v>139</v>
      </c>
      <c r="B212" s="182" t="str">
        <f ca="1">IF(LEN(A212)=0,"",INDEX('Smelter Look-up'!$A:$A,MATCH($A212,'Smelter Look-up'!$E:$E,0)))</f>
        <v>Tungsten</v>
      </c>
      <c r="C212" s="186" t="str">
        <f ca="1">IF(LEN(A212)=0,"",INDEX('Smelter Look-up'!$C:$C,MATCH($A212,'Smelter Look-up'!$E:$E,0)))</f>
        <v>Jiangxi Xinsheng Tungsten Industry Co., Ltd.</v>
      </c>
      <c r="D212" s="230"/>
      <c r="E212" s="182" t="str">
        <f ca="1">IF(ISERROR($V212),"",OFFSET('Smelter Look-up'!$D$4,$V212-4,0)&amp;"")</f>
        <v>CHINA</v>
      </c>
      <c r="F212" s="182" t="str">
        <f ca="1">IF(ISERROR($V212),"",OFFSET('Smelter Look-up'!$E$4,$V212-4,0))</f>
        <v>CID002317</v>
      </c>
      <c r="G212" s="182" t="str">
        <f ca="1">IF(C212=$X$4,IF(ISERROR($V212),"Enter smelter details","RMI"),IF(ISERROR($V212),"",OFFSET('Smelter Look-up'!$F$4,$V212-4,0)))</f>
        <v>RMI</v>
      </c>
      <c r="H212" s="183" t="s">
        <v>16077</v>
      </c>
      <c r="I212" s="184" t="str">
        <f ca="1">IF(ISERROR($V212),"",OFFSET('Smelter Look-up'!$H$4,$V212-4,0))</f>
        <v>Ganzhou</v>
      </c>
      <c r="J212" s="184" t="str">
        <f ca="1">IF(ISERROR($V212),"",OFFSET('Smelter Look-up'!$I$4,$V212-4,0))</f>
        <v>Jiangxi Sheng</v>
      </c>
      <c r="K212" s="224" t="s">
        <v>16661</v>
      </c>
      <c r="L212" s="224" t="s">
        <v>16662</v>
      </c>
      <c r="M212" s="224" t="s">
        <v>16663</v>
      </c>
      <c r="N212" s="224" t="s">
        <v>16097</v>
      </c>
      <c r="O212" s="224" t="s">
        <v>16636</v>
      </c>
      <c r="P212" s="185" t="s">
        <v>485</v>
      </c>
      <c r="Q212" s="225"/>
      <c r="R212" s="182" t="str">
        <f ca="1">IF(ISERROR($V212),"",OFFSET('Smelter Look-up'!$C$4,$V212-4,0)&amp;"")</f>
        <v>Jiangxi Xinsheng Tungsten Industry Co., Ltd.</v>
      </c>
      <c r="S212" s="181" t="str">
        <f t="shared" ca="1" si="29"/>
        <v>CN</v>
      </c>
      <c r="T212" s="181" t="str">
        <f ca="1">IF(B212="","",IF(ISERROR(MATCH($J212,SorP!$B$1:$B$6226,0)),"",INDIRECT("'SorP'!$A$"&amp;MATCH($S212&amp;$J212,SorP!C:C,0))))</f>
        <v>CN-JX</v>
      </c>
      <c r="U212" s="201"/>
      <c r="V212" s="226">
        <f ca="1">IF(C212="",NA(),IF(OR(C212="Smelter not listed",C212="Smelter not yet identified"),MATCH($B212&amp;$D212,'Smelter Look-up'!$J:$J,0),MATCH($B212&amp;$C212,'Smelter Look-up'!$J:$J,0)))</f>
        <v>624</v>
      </c>
      <c r="X212" s="227">
        <f t="shared" ca="1" si="30"/>
        <v>0</v>
      </c>
      <c r="AB212" s="228" t="str">
        <f t="shared" ca="1" si="31"/>
        <v>TungstenJiangxi Xinsheng Tungsten Industry Co., Ltd.</v>
      </c>
    </row>
    <row r="213" spans="1:28" s="227" customFormat="1" ht="88.2">
      <c r="A213" s="181" t="s">
        <v>138</v>
      </c>
      <c r="B213" s="182" t="str">
        <f ca="1">IF(LEN(A213)=0,"",INDEX('Smelter Look-up'!$A:$A,MATCH($A213,'Smelter Look-up'!$E:$E,0)))</f>
        <v>Tungsten</v>
      </c>
      <c r="C213" s="186" t="str">
        <f ca="1">IF(LEN(A213)=0,"",INDEX('Smelter Look-up'!$C:$C,MATCH($A213,'Smelter Look-up'!$E:$E,0)))</f>
        <v>Jiangxi Yaosheng Tungsten Co., Ltd.</v>
      </c>
      <c r="D213" s="230"/>
      <c r="E213" s="182" t="str">
        <f ca="1">IF(ISERROR($V213),"",OFFSET('Smelter Look-up'!$D$4,$V213-4,0)&amp;"")</f>
        <v>CHINA</v>
      </c>
      <c r="F213" s="182" t="str">
        <f ca="1">IF(ISERROR($V213),"",OFFSET('Smelter Look-up'!$E$4,$V213-4,0))</f>
        <v>CID002316</v>
      </c>
      <c r="G213" s="182" t="str">
        <f ca="1">IF(C213=$X$4,IF(ISERROR($V213),"Enter smelter details","RMI"),IF(ISERROR($V213),"",OFFSET('Smelter Look-up'!$F$4,$V213-4,0)))</f>
        <v>RMI</v>
      </c>
      <c r="H213" s="183" t="s">
        <v>16078</v>
      </c>
      <c r="I213" s="184" t="str">
        <f ca="1">IF(ISERROR($V213),"",OFFSET('Smelter Look-up'!$H$4,$V213-4,0))</f>
        <v>Ganzhou</v>
      </c>
      <c r="J213" s="184" t="str">
        <f ca="1">IF(ISERROR($V213),"",OFFSET('Smelter Look-up'!$I$4,$V213-4,0))</f>
        <v>Jiangxi Sheng</v>
      </c>
      <c r="K213" s="224" t="s">
        <v>16664</v>
      </c>
      <c r="L213" s="224" t="s">
        <v>16665</v>
      </c>
      <c r="M213" s="224" t="s">
        <v>16666</v>
      </c>
      <c r="N213" s="224" t="s">
        <v>16097</v>
      </c>
      <c r="O213" s="224" t="s">
        <v>16636</v>
      </c>
      <c r="P213" s="185" t="s">
        <v>485</v>
      </c>
      <c r="Q213" s="225"/>
      <c r="R213" s="182" t="str">
        <f ca="1">IF(ISERROR($V213),"",OFFSET('Smelter Look-up'!$C$4,$V213-4,0)&amp;"")</f>
        <v>Jiangxi Yaosheng Tungsten Co., Ltd.</v>
      </c>
      <c r="S213" s="181" t="str">
        <f t="shared" ca="1" si="29"/>
        <v>CN</v>
      </c>
      <c r="T213" s="181" t="str">
        <f ca="1">IF(B213="","",IF(ISERROR(MATCH($J213,SorP!$B$1:$B$6226,0)),"",INDIRECT("'SorP'!$A$"&amp;MATCH($S213&amp;$J213,SorP!C:C,0))))</f>
        <v>CN-JX</v>
      </c>
      <c r="U213" s="201"/>
      <c r="V213" s="226">
        <f ca="1">IF(C213="",NA(),IF(OR(C213="Smelter not listed",C213="Smelter not yet identified"),MATCH($B213&amp;$D213,'Smelter Look-up'!$J:$J,0),MATCH($B213&amp;$C213,'Smelter Look-up'!$J:$J,0)))</f>
        <v>625</v>
      </c>
      <c r="X213" s="227">
        <f t="shared" ca="1" si="30"/>
        <v>0</v>
      </c>
      <c r="AB213" s="228" t="str">
        <f t="shared" ca="1" si="31"/>
        <v>TungstenJiangxi Yaosheng Tungsten Co., Ltd.</v>
      </c>
    </row>
    <row r="214" spans="1:28" s="227" customFormat="1" ht="50.4">
      <c r="A214" s="181" t="s">
        <v>791</v>
      </c>
      <c r="B214" s="182" t="str">
        <f ca="1">IF(LEN(A214)=0,"",INDEX('Smelter Look-up'!$A:$A,MATCH($A214,'Smelter Look-up'!$E:$E,0)))</f>
        <v>Tungsten</v>
      </c>
      <c r="C214" s="186" t="str">
        <f ca="1">IF(LEN(A214)=0,"",INDEX('Smelter Look-up'!$C:$C,MATCH($A214,'Smelter Look-up'!$E:$E,0)))</f>
        <v>Kennametal Fallon</v>
      </c>
      <c r="D214" s="230"/>
      <c r="E214" s="182" t="str">
        <f ca="1">IF(ISERROR($V214),"",OFFSET('Smelter Look-up'!$D$4,$V214-4,0)&amp;"")</f>
        <v>UNITED STATES OF AMERICA</v>
      </c>
      <c r="F214" s="182" t="str">
        <f ca="1">IF(ISERROR($V214),"",OFFSET('Smelter Look-up'!$E$4,$V214-4,0))</f>
        <v>CID000966</v>
      </c>
      <c r="G214" s="182" t="str">
        <f ca="1">IF(C214=$X$4,IF(ISERROR($V214),"Enter smelter details","RMI"),IF(ISERROR($V214),"",OFFSET('Smelter Look-up'!$F$4,$V214-4,0)))</f>
        <v>RMI</v>
      </c>
      <c r="H214" s="183" t="s">
        <v>16079</v>
      </c>
      <c r="I214" s="184" t="str">
        <f ca="1">IF(ISERROR($V214),"",OFFSET('Smelter Look-up'!$H$4,$V214-4,0))</f>
        <v>Fallon</v>
      </c>
      <c r="J214" s="184" t="str">
        <f ca="1">IF(ISERROR($V214),"",OFFSET('Smelter Look-up'!$I$4,$V214-4,0))</f>
        <v>Nevada</v>
      </c>
      <c r="K214" s="224" t="s">
        <v>16667</v>
      </c>
      <c r="L214" s="224" t="s">
        <v>16668</v>
      </c>
      <c r="M214" s="224" t="s">
        <v>16669</v>
      </c>
      <c r="N214" s="224" t="s">
        <v>16097</v>
      </c>
      <c r="O214" s="224" t="s">
        <v>16636</v>
      </c>
      <c r="P214" s="185" t="s">
        <v>485</v>
      </c>
      <c r="Q214" s="225"/>
      <c r="R214" s="182" t="str">
        <f ca="1">IF(ISERROR($V214),"",OFFSET('Smelter Look-up'!$C$4,$V214-4,0)&amp;"")</f>
        <v>Kennametal Fallon</v>
      </c>
      <c r="S214" s="181" t="str">
        <f t="shared" ca="1" si="29"/>
        <v>US</v>
      </c>
      <c r="T214" s="181" t="str">
        <f ca="1">IF(B214="","",IF(ISERROR(MATCH($J214,SorP!$B$1:$B$6226,0)),"",INDIRECT("'SorP'!$A$"&amp;MATCH($S214&amp;$J214,SorP!C:C,0))))</f>
        <v>US-NV</v>
      </c>
      <c r="U214" s="201"/>
      <c r="V214" s="226">
        <f ca="1">IF(C214="",NA(),IF(OR(C214="Smelter not listed",C214="Smelter not yet identified"),MATCH($B214&amp;$D214,'Smelter Look-up'!$J:$J,0),MATCH($B214&amp;$C214,'Smelter Look-up'!$J:$J,0)))</f>
        <v>629</v>
      </c>
      <c r="X214" s="227">
        <f t="shared" ca="1" si="30"/>
        <v>0</v>
      </c>
      <c r="AB214" s="228" t="str">
        <f t="shared" ca="1" si="31"/>
        <v>TungstenKennametal Fallon</v>
      </c>
    </row>
    <row r="215" spans="1:28" s="227" customFormat="1" ht="63">
      <c r="A215" s="181" t="s">
        <v>784</v>
      </c>
      <c r="B215" s="182" t="str">
        <f ca="1">IF(LEN(A215)=0,"",INDEX('Smelter Look-up'!$A:$A,MATCH($A215,'Smelter Look-up'!$E:$E,0)))</f>
        <v>Tungsten</v>
      </c>
      <c r="C215" s="186" t="str">
        <f ca="1">IF(LEN(A215)=0,"",INDEX('Smelter Look-up'!$C:$C,MATCH($A215,'Smelter Look-up'!$E:$E,0)))</f>
        <v>Kennametal Huntsville</v>
      </c>
      <c r="D215" s="230"/>
      <c r="E215" s="182" t="str">
        <f ca="1">IF(ISERROR($V215),"",OFFSET('Smelter Look-up'!$D$4,$V215-4,0)&amp;"")</f>
        <v>UNITED STATES OF AMERICA</v>
      </c>
      <c r="F215" s="182" t="str">
        <f ca="1">IF(ISERROR($V215),"",OFFSET('Smelter Look-up'!$E$4,$V215-4,0))</f>
        <v>CID000105</v>
      </c>
      <c r="G215" s="182" t="str">
        <f ca="1">IF(C215=$X$4,IF(ISERROR($V215),"Enter smelter details","RMI"),IF(ISERROR($V215),"",OFFSET('Smelter Look-up'!$F$4,$V215-4,0)))</f>
        <v>RMI</v>
      </c>
      <c r="H215" s="183" t="s">
        <v>16080</v>
      </c>
      <c r="I215" s="184" t="str">
        <f ca="1">IF(ISERROR($V215),"",OFFSET('Smelter Look-up'!$H$4,$V215-4,0))</f>
        <v>Huntsville</v>
      </c>
      <c r="J215" s="184" t="str">
        <f ca="1">IF(ISERROR($V215),"",OFFSET('Smelter Look-up'!$I$4,$V215-4,0))</f>
        <v>Alabama</v>
      </c>
      <c r="K215" s="224" t="s">
        <v>16667</v>
      </c>
      <c r="L215" s="224" t="s">
        <v>16668</v>
      </c>
      <c r="M215" s="224" t="s">
        <v>16449</v>
      </c>
      <c r="N215" s="224" t="s">
        <v>16097</v>
      </c>
      <c r="O215" s="224" t="s">
        <v>16636</v>
      </c>
      <c r="P215" s="185" t="s">
        <v>485</v>
      </c>
      <c r="Q215" s="225"/>
      <c r="R215" s="182" t="str">
        <f ca="1">IF(ISERROR($V215),"",OFFSET('Smelter Look-up'!$C$4,$V215-4,0)&amp;"")</f>
        <v>Kennametal Huntsville</v>
      </c>
      <c r="S215" s="181" t="str">
        <f t="shared" ca="1" si="29"/>
        <v>US</v>
      </c>
      <c r="T215" s="181" t="str">
        <f ca="1">IF(B215="","",IF(ISERROR(MATCH($J215,SorP!$B$1:$B$6226,0)),"",INDIRECT("'SorP'!$A$"&amp;MATCH($S215&amp;$J215,SorP!C:C,0))))</f>
        <v>US-AL</v>
      </c>
      <c r="U215" s="201"/>
      <c r="V215" s="226">
        <f ca="1">IF(C215="",NA(),IF(OR(C215="Smelter not listed",C215="Smelter not yet identified"),MATCH($B215&amp;$D215,'Smelter Look-up'!$J:$J,0),MATCH($B215&amp;$C215,'Smelter Look-up'!$J:$J,0)))</f>
        <v>630</v>
      </c>
      <c r="X215" s="227">
        <f t="shared" ca="1" si="30"/>
        <v>0</v>
      </c>
      <c r="AB215" s="228" t="str">
        <f t="shared" ca="1" si="31"/>
        <v>TungstenKennametal Huntsville</v>
      </c>
    </row>
    <row r="216" spans="1:28" s="227" customFormat="1" ht="50.4">
      <c r="A216" s="181" t="s">
        <v>13795</v>
      </c>
      <c r="B216" s="182" t="str">
        <f ca="1">IF(LEN(A216)=0,"",INDEX('Smelter Look-up'!$A:$A,MATCH($A216,'Smelter Look-up'!$E:$E,0)))</f>
        <v>Tungsten</v>
      </c>
      <c r="C216" s="186" t="str">
        <f ca="1">IF(LEN(A216)=0,"",INDEX('Smelter Look-up'!$C:$C,MATCH($A216,'Smelter Look-up'!$E:$E,0)))</f>
        <v>Lianyou Metals Co., Ltd.</v>
      </c>
      <c r="D216" s="230"/>
      <c r="E216" s="182" t="str">
        <f ca="1">IF(ISERROR($V216),"",OFFSET('Smelter Look-up'!$D$4,$V216-4,0)&amp;"")</f>
        <v>TAIWAN, PROVINCE OF CHINA</v>
      </c>
      <c r="F216" s="182" t="str">
        <f ca="1">IF(ISERROR($V216),"",OFFSET('Smelter Look-up'!$E$4,$V216-4,0))</f>
        <v>CID003407</v>
      </c>
      <c r="G216" s="182" t="str">
        <f ca="1">IF(C216=$X$4,IF(ISERROR($V216),"Enter smelter details","RMI"),IF(ISERROR($V216),"",OFFSET('Smelter Look-up'!$F$4,$V216-4,0)))</f>
        <v>RMI</v>
      </c>
      <c r="H216" s="183" t="s">
        <v>16081</v>
      </c>
      <c r="I216" s="184" t="str">
        <f ca="1">IF(ISERROR($V216),"",OFFSET('Smelter Look-up'!$H$4,$V216-4,0))</f>
        <v>Fangliao</v>
      </c>
      <c r="J216" s="184" t="str">
        <f ca="1">IF(ISERROR($V216),"",OFFSET('Smelter Look-up'!$I$4,$V216-4,0))</f>
        <v>Pingtung</v>
      </c>
      <c r="K216" s="224" t="s">
        <v>16670</v>
      </c>
      <c r="L216" s="224" t="s">
        <v>16671</v>
      </c>
      <c r="M216" s="224" t="s">
        <v>16672</v>
      </c>
      <c r="N216" s="224" t="s">
        <v>16092</v>
      </c>
      <c r="O216" s="224" t="s">
        <v>16093</v>
      </c>
      <c r="P216" s="185" t="s">
        <v>484</v>
      </c>
      <c r="Q216" s="225"/>
      <c r="R216" s="182" t="str">
        <f ca="1">IF(ISERROR($V216),"",OFFSET('Smelter Look-up'!$C$4,$V216-4,0)&amp;"")</f>
        <v>Lianyou Metals Co., Ltd.</v>
      </c>
      <c r="S216" s="181" t="str">
        <f t="shared" ca="1" si="29"/>
        <v>TW</v>
      </c>
      <c r="T216" s="181" t="str">
        <f ca="1">IF(B216="","",IF(ISERROR(MATCH($J216,SorP!$B$1:$B$6226,0)),"",INDIRECT("'SorP'!$A$"&amp;MATCH($S216&amp;$J216,SorP!C:C,0))))</f>
        <v>TW-PIF</v>
      </c>
      <c r="U216" s="201"/>
      <c r="V216" s="226">
        <f ca="1">IF(C216="",NA(),IF(OR(C216="Smelter not listed",C216="Smelter not yet identified"),MATCH($B216&amp;$D216,'Smelter Look-up'!$J:$J,0),MATCH($B216&amp;$C216,'Smelter Look-up'!$J:$J,0)))</f>
        <v>631</v>
      </c>
      <c r="X216" s="227">
        <f t="shared" ca="1" si="30"/>
        <v>0</v>
      </c>
      <c r="AB216" s="228" t="str">
        <f t="shared" ca="1" si="31"/>
        <v>TungstenLianyou Metals Co., Ltd.</v>
      </c>
    </row>
    <row r="217" spans="1:28" s="227" customFormat="1" ht="75.599999999999994">
      <c r="A217" s="181" t="s">
        <v>141</v>
      </c>
      <c r="B217" s="182" t="str">
        <f ca="1">IF(LEN(A217)=0,"",INDEX('Smelter Look-up'!$A:$A,MATCH($A217,'Smelter Look-up'!$E:$E,0)))</f>
        <v>Tungsten</v>
      </c>
      <c r="C217" s="186" t="str">
        <f ca="1">IF(LEN(A217)=0,"",INDEX('Smelter Look-up'!$C:$C,MATCH($A217,'Smelter Look-up'!$E:$E,0)))</f>
        <v>Malipo Haiyu Tungsten Co., Ltd.</v>
      </c>
      <c r="D217" s="230"/>
      <c r="E217" s="182" t="str">
        <f ca="1">IF(ISERROR($V217),"",OFFSET('Smelter Look-up'!$D$4,$V217-4,0)&amp;"")</f>
        <v>CHINA</v>
      </c>
      <c r="F217" s="182" t="str">
        <f ca="1">IF(ISERROR($V217),"",OFFSET('Smelter Look-up'!$E$4,$V217-4,0))</f>
        <v>CID002319</v>
      </c>
      <c r="G217" s="182" t="str">
        <f ca="1">IF(C217=$X$4,IF(ISERROR($V217),"Enter smelter details","RMI"),IF(ISERROR($V217),"",OFFSET('Smelter Look-up'!$F$4,$V217-4,0)))</f>
        <v>RMI</v>
      </c>
      <c r="H217" s="183" t="s">
        <v>16082</v>
      </c>
      <c r="I217" s="184" t="str">
        <f ca="1">IF(ISERROR($V217),"",OFFSET('Smelter Look-up'!$H$4,$V217-4,0))</f>
        <v>Wen Shan</v>
      </c>
      <c r="J217" s="184" t="str">
        <f ca="1">IF(ISERROR($V217),"",OFFSET('Smelter Look-up'!$I$4,$V217-4,0))</f>
        <v>Yunnan Sheng</v>
      </c>
      <c r="K217" s="224" t="s">
        <v>16673</v>
      </c>
      <c r="L217" s="224" t="s">
        <v>16624</v>
      </c>
      <c r="M217" s="224" t="s">
        <v>16674</v>
      </c>
      <c r="N217" s="224" t="s">
        <v>16097</v>
      </c>
      <c r="O217" s="224" t="s">
        <v>16636</v>
      </c>
      <c r="P217" s="185" t="s">
        <v>485</v>
      </c>
      <c r="Q217" s="225"/>
      <c r="R217" s="182" t="str">
        <f ca="1">IF(ISERROR($V217),"",OFFSET('Smelter Look-up'!$C$4,$V217-4,0)&amp;"")</f>
        <v>Malipo Haiyu Tungsten Co., Ltd.</v>
      </c>
      <c r="S217" s="181" t="str">
        <f t="shared" ca="1" si="29"/>
        <v>CN</v>
      </c>
      <c r="T217" s="181" t="str">
        <f ca="1">IF(B217="","",IF(ISERROR(MATCH($J217,SorP!$B$1:$B$6226,0)),"",INDIRECT("'SorP'!$A$"&amp;MATCH($S217&amp;$J217,SorP!C:C,0))))</f>
        <v>CN-YN</v>
      </c>
      <c r="U217" s="201"/>
      <c r="V217" s="226">
        <f ca="1">IF(C217="",NA(),IF(OR(C217="Smelter not listed",C217="Smelter not yet identified"),MATCH($B217&amp;$D217,'Smelter Look-up'!$J:$J,0),MATCH($B217&amp;$C217,'Smelter Look-up'!$J:$J,0)))</f>
        <v>635</v>
      </c>
      <c r="X217" s="227">
        <f t="shared" ca="1" si="30"/>
        <v>0</v>
      </c>
      <c r="AB217" s="228" t="str">
        <f t="shared" ca="1" si="31"/>
        <v>TungstenMalipo Haiyu Tungsten Co., Ltd.</v>
      </c>
    </row>
    <row r="218" spans="1:28" s="227" customFormat="1" ht="63">
      <c r="A218" s="181" t="s">
        <v>1418</v>
      </c>
      <c r="B218" s="182" t="str">
        <f ca="1">IF(LEN(A218)=0,"",INDEX('Smelter Look-up'!$A:$A,MATCH($A218,'Smelter Look-up'!$E:$E,0)))</f>
        <v>Tungsten</v>
      </c>
      <c r="C218" s="186" t="str">
        <f ca="1">IF(LEN(A218)=0,"",INDEX('Smelter Look-up'!$C:$C,MATCH($A218,'Smelter Look-up'!$E:$E,0)))</f>
        <v>Masan High-Tech Materials</v>
      </c>
      <c r="D218" s="230"/>
      <c r="E218" s="182" t="str">
        <f ca="1">IF(ISERROR($V218),"",OFFSET('Smelter Look-up'!$D$4,$V218-4,0)&amp;"")</f>
        <v>VIET NAM</v>
      </c>
      <c r="F218" s="182" t="str">
        <f ca="1">IF(ISERROR($V218),"",OFFSET('Smelter Look-up'!$E$4,$V218-4,0))</f>
        <v>CID002543</v>
      </c>
      <c r="G218" s="182" t="str">
        <f ca="1">IF(C218=$X$4,IF(ISERROR($V218),"Enter smelter details","RMI"),IF(ISERROR($V218),"",OFFSET('Smelter Look-up'!$F$4,$V218-4,0)))</f>
        <v>RMI</v>
      </c>
      <c r="H218" s="183" t="s">
        <v>16083</v>
      </c>
      <c r="I218" s="184" t="str">
        <f ca="1">IF(ISERROR($V218),"",OFFSET('Smelter Look-up'!$H$4,$V218-4,0))</f>
        <v>Dai Tu</v>
      </c>
      <c r="J218" s="184" t="str">
        <f ca="1">IF(ISERROR($V218),"",OFFSET('Smelter Look-up'!$I$4,$V218-4,0))</f>
        <v>Thái Nguyên</v>
      </c>
      <c r="K218" s="224" t="s">
        <v>16675</v>
      </c>
      <c r="L218" s="224" t="s">
        <v>16676</v>
      </c>
      <c r="M218" s="224" t="s">
        <v>16355</v>
      </c>
      <c r="N218" s="224" t="s">
        <v>16677</v>
      </c>
      <c r="O218" s="224" t="s">
        <v>16678</v>
      </c>
      <c r="P218" s="185" t="s">
        <v>485</v>
      </c>
      <c r="Q218" s="225"/>
      <c r="R218" s="182" t="str">
        <f ca="1">IF(ISERROR($V218),"",OFFSET('Smelter Look-up'!$C$4,$V218-4,0)&amp;"")</f>
        <v>Masan High-Tech Materials</v>
      </c>
      <c r="S218" s="181" t="str">
        <f t="shared" ca="1" si="29"/>
        <v>VN</v>
      </c>
      <c r="T218" s="181" t="str">
        <f ca="1">IF(B218="","",IF(ISERROR(MATCH($J218,SorP!$B$1:$B$6226,0)),"",INDIRECT("'SorP'!$A$"&amp;MATCH($S218&amp;$J218,SorP!C:C,0))))</f>
        <v>VN-69</v>
      </c>
      <c r="U218" s="201"/>
      <c r="V218" s="226">
        <f ca="1">IF(C218="",NA(),IF(OR(C218="Smelter not listed",C218="Smelter not yet identified"),MATCH($B218&amp;$D218,'Smelter Look-up'!$J:$J,0),MATCH($B218&amp;$C218,'Smelter Look-up'!$J:$J,0)))</f>
        <v>636</v>
      </c>
      <c r="X218" s="227">
        <f t="shared" ca="1" si="30"/>
        <v>0</v>
      </c>
      <c r="AB218" s="228" t="str">
        <f t="shared" ca="1" si="31"/>
        <v>TungstenMasan High-Tech Materials</v>
      </c>
    </row>
    <row r="219" spans="1:28" s="227" customFormat="1" ht="50.4">
      <c r="A219" s="181" t="s">
        <v>1825</v>
      </c>
      <c r="B219" s="182" t="str">
        <f ca="1">IF(LEN(A219)=0,"",INDEX('Smelter Look-up'!$A:$A,MATCH($A219,'Smelter Look-up'!$E:$E,0)))</f>
        <v>Tungsten</v>
      </c>
      <c r="C219" s="186" t="str">
        <f ca="1">IF(LEN(A219)=0,"",INDEX('Smelter Look-up'!$C:$C,MATCH($A219,'Smelter Look-up'!$E:$E,0)))</f>
        <v>Niagara Refining LLC</v>
      </c>
      <c r="D219" s="230"/>
      <c r="E219" s="182" t="str">
        <f ca="1">IF(ISERROR($V219),"",OFFSET('Smelter Look-up'!$D$4,$V219-4,0)&amp;"")</f>
        <v>UNITED STATES OF AMERICA</v>
      </c>
      <c r="F219" s="182" t="str">
        <f ca="1">IF(ISERROR($V219),"",OFFSET('Smelter Look-up'!$E$4,$V219-4,0))</f>
        <v>CID002589</v>
      </c>
      <c r="G219" s="182" t="str">
        <f ca="1">IF(C219=$X$4,IF(ISERROR($V219),"Enter smelter details","RMI"),IF(ISERROR($V219),"",OFFSET('Smelter Look-up'!$F$4,$V219-4,0)))</f>
        <v>RMI</v>
      </c>
      <c r="H219" s="183" t="s">
        <v>16084</v>
      </c>
      <c r="I219" s="184" t="str">
        <f ca="1">IF(ISERROR($V219),"",OFFSET('Smelter Look-up'!$H$4,$V219-4,0))</f>
        <v>Depew</v>
      </c>
      <c r="J219" s="184" t="str">
        <f ca="1">IF(ISERROR($V219),"",OFFSET('Smelter Look-up'!$I$4,$V219-4,0))</f>
        <v>New York</v>
      </c>
      <c r="K219" s="224" t="s">
        <v>16679</v>
      </c>
      <c r="L219" s="224" t="s">
        <v>16680</v>
      </c>
      <c r="M219" s="224" t="s">
        <v>16681</v>
      </c>
      <c r="N219" s="224" t="s">
        <v>16097</v>
      </c>
      <c r="O219" s="224" t="s">
        <v>16265</v>
      </c>
      <c r="P219" s="185" t="s">
        <v>485</v>
      </c>
      <c r="Q219" s="225"/>
      <c r="R219" s="182" t="str">
        <f ca="1">IF(ISERROR($V219),"",OFFSET('Smelter Look-up'!$C$4,$V219-4,0)&amp;"")</f>
        <v>Niagara Refining LLC</v>
      </c>
      <c r="S219" s="181" t="str">
        <f t="shared" ca="1" si="29"/>
        <v>US</v>
      </c>
      <c r="T219" s="181" t="str">
        <f ca="1">IF(B219="","",IF(ISERROR(MATCH($J219,SorP!$B$1:$B$6226,0)),"",INDIRECT("'SorP'!$A$"&amp;MATCH($S219&amp;$J219,SorP!C:C,0))))</f>
        <v>US-NY</v>
      </c>
      <c r="U219" s="201"/>
      <c r="V219" s="226">
        <f ca="1">IF(C219="",NA(),IF(OR(C219="Smelter not listed",C219="Smelter not yet identified"),MATCH($B219&amp;$D219,'Smelter Look-up'!$J:$J,0),MATCH($B219&amp;$C219,'Smelter Look-up'!$J:$J,0)))</f>
        <v>641</v>
      </c>
      <c r="X219" s="227">
        <f t="shared" ca="1" si="30"/>
        <v>0</v>
      </c>
      <c r="AB219" s="228" t="str">
        <f t="shared" ca="1" si="31"/>
        <v>TungstenNiagara Refining LLC</v>
      </c>
    </row>
    <row r="220" spans="1:28" s="227" customFormat="1" ht="100.8">
      <c r="A220" s="181" t="s">
        <v>2256</v>
      </c>
      <c r="B220" s="182" t="str">
        <f ca="1">IF(LEN(A220)=0,"",INDEX('Smelter Look-up'!$A:$A,MATCH($A220,'Smelter Look-up'!$E:$E,0)))</f>
        <v>Tungsten</v>
      </c>
      <c r="C220" s="186" t="str">
        <f ca="1">IF(LEN(A220)=0,"",INDEX('Smelter Look-up'!$C:$C,MATCH($A220,'Smelter Look-up'!$E:$E,0)))</f>
        <v>Philippine Chuangxin Industrial Co., Inc.</v>
      </c>
      <c r="D220" s="230"/>
      <c r="E220" s="182" t="str">
        <f ca="1">IF(ISERROR($V220),"",OFFSET('Smelter Look-up'!$D$4,$V220-4,0)&amp;"")</f>
        <v>PHILIPPINES</v>
      </c>
      <c r="F220" s="182" t="str">
        <f ca="1">IF(ISERROR($V220),"",OFFSET('Smelter Look-up'!$E$4,$V220-4,0))</f>
        <v>CID002827</v>
      </c>
      <c r="G220" s="182">
        <f ca="1">IF(C220=$X$4,IF(ISERROR($V220),"Enter smelter details","RMI"),IF(ISERROR($V220),"",OFFSET('Smelter Look-up'!$F$4,$V220-4,0)))</f>
        <v>0</v>
      </c>
      <c r="H220" s="183" t="s">
        <v>16085</v>
      </c>
      <c r="I220" s="184" t="str">
        <f ca="1">IF(ISERROR($V220),"",OFFSET('Smelter Look-up'!$H$4,$V220-4,0))</f>
        <v>Marilao</v>
      </c>
      <c r="J220" s="184" t="str">
        <f ca="1">IF(ISERROR($V220),"",OFFSET('Smelter Look-up'!$I$4,$V220-4,0))</f>
        <v>Bulacan</v>
      </c>
      <c r="K220" s="224" t="s">
        <v>16682</v>
      </c>
      <c r="L220" s="224" t="s">
        <v>16683</v>
      </c>
      <c r="M220" s="224" t="s">
        <v>16684</v>
      </c>
      <c r="N220" s="224" t="s">
        <v>16097</v>
      </c>
      <c r="O220" s="224" t="s">
        <v>16636</v>
      </c>
      <c r="P220" s="185" t="s">
        <v>485</v>
      </c>
      <c r="Q220" s="225"/>
      <c r="R220" s="182" t="str">
        <f ca="1">IF(ISERROR($V220),"",OFFSET('Smelter Look-up'!$C$4,$V220-4,0)&amp;"")</f>
        <v>Philippine Chuangxin Industrial Co., Inc.</v>
      </c>
      <c r="S220" s="181" t="str">
        <f t="shared" ca="1" si="29"/>
        <v>PH</v>
      </c>
      <c r="T220" s="181" t="str">
        <f ca="1">IF(B220="","",IF(ISERROR(MATCH($J220,SorP!$B$1:$B$6226,0)),"",INDIRECT("'SorP'!$A$"&amp;MATCH($S220&amp;$J220,SorP!C:C,0))))</f>
        <v>PH-BUL</v>
      </c>
      <c r="U220" s="201"/>
      <c r="V220" s="226">
        <f ca="1">IF(C220="",NA(),IF(OR(C220="Smelter not listed",C220="Smelter not yet identified"),MATCH($B220&amp;$D220,'Smelter Look-up'!$J:$J,0),MATCH($B220&amp;$C220,'Smelter Look-up'!$J:$J,0)))</f>
        <v>648</v>
      </c>
      <c r="X220" s="227">
        <f t="shared" ca="1" si="30"/>
        <v>0</v>
      </c>
      <c r="AB220" s="228" t="str">
        <f t="shared" ca="1" si="31"/>
        <v>TungstenPhilippine Chuangxin Industrial Co., Inc.</v>
      </c>
    </row>
    <row r="221" spans="1:28" s="227" customFormat="1" ht="75.599999999999994">
      <c r="A221" s="181" t="s">
        <v>1415</v>
      </c>
      <c r="B221" s="182" t="str">
        <f ca="1">IF(LEN(A221)=0,"",INDEX('Smelter Look-up'!$A:$A,MATCH($A221,'Smelter Look-up'!$E:$E,0)))</f>
        <v>Tungsten</v>
      </c>
      <c r="C221" s="186" t="str">
        <f ca="1">IF(LEN(A221)=0,"",INDEX('Smelter Look-up'!$C:$C,MATCH($A221,'Smelter Look-up'!$E:$E,0)))</f>
        <v>TANIOBIS Smelting GmbH &amp; Co. KG</v>
      </c>
      <c r="D221" s="230"/>
      <c r="E221" s="182" t="str">
        <f ca="1">IF(ISERROR($V221),"",OFFSET('Smelter Look-up'!$D$4,$V221-4,0)&amp;"")</f>
        <v>GERMANY</v>
      </c>
      <c r="F221" s="182" t="str">
        <f ca="1">IF(ISERROR($V221),"",OFFSET('Smelter Look-up'!$E$4,$V221-4,0))</f>
        <v>CID002542</v>
      </c>
      <c r="G221" s="182">
        <f ca="1">IF(C221=$X$4,IF(ISERROR($V221),"Enter smelter details","RMI"),IF(ISERROR($V221),"",OFFSET('Smelter Look-up'!$F$4,$V221-4,0)))</f>
        <v>0</v>
      </c>
      <c r="H221" s="183" t="s">
        <v>15990</v>
      </c>
      <c r="I221" s="184" t="str">
        <f ca="1">IF(ISERROR($V221),"",OFFSET('Smelter Look-up'!$H$4,$V221-4,0))</f>
        <v>Laufenburg</v>
      </c>
      <c r="J221" s="184" t="str">
        <f ca="1">IF(ISERROR($V221),"",OFFSET('Smelter Look-up'!$I$4,$V221-4,0))</f>
        <v>Baden-Württemberg</v>
      </c>
      <c r="K221" s="224" t="s">
        <v>16414</v>
      </c>
      <c r="L221" s="224" t="s">
        <v>16415</v>
      </c>
      <c r="M221" s="224" t="s">
        <v>16091</v>
      </c>
      <c r="N221" s="224" t="s">
        <v>16097</v>
      </c>
      <c r="O221" s="224" t="s">
        <v>16685</v>
      </c>
      <c r="P221" s="185" t="s">
        <v>485</v>
      </c>
      <c r="Q221" s="225"/>
      <c r="R221" s="182" t="str">
        <f ca="1">IF(ISERROR($V221),"",OFFSET('Smelter Look-up'!$C$4,$V221-4,0)&amp;"")</f>
        <v>TANIOBIS Smelting GmbH &amp; Co. KG</v>
      </c>
      <c r="S221" s="181" t="str">
        <f t="shared" ca="1" si="29"/>
        <v>DE</v>
      </c>
      <c r="T221" s="181" t="str">
        <f ca="1">IF(B221="","",IF(ISERROR(MATCH($J221,SorP!$B$1:$B$6226,0)),"",INDIRECT("'SorP'!$A$"&amp;MATCH($S221&amp;$J221,SorP!C:C,0))))</f>
        <v>DE-BW</v>
      </c>
      <c r="U221" s="201"/>
      <c r="V221" s="226">
        <f ca="1">IF(C221="",NA(),IF(OR(C221="Smelter not listed",C221="Smelter not yet identified"),MATCH($B221&amp;$D221,'Smelter Look-up'!$J:$J,0),MATCH($B221&amp;$C221,'Smelter Look-up'!$J:$J,0)))</f>
        <v>650</v>
      </c>
      <c r="X221" s="227">
        <f t="shared" ca="1" si="30"/>
        <v>0</v>
      </c>
      <c r="AB221" s="228" t="str">
        <f t="shared" ca="1" si="31"/>
        <v>TungstenTANIOBIS Smelting GmbH &amp; Co. KG</v>
      </c>
    </row>
    <row r="222" spans="1:28" s="227" customFormat="1" ht="88.2">
      <c r="A222" s="181" t="s">
        <v>792</v>
      </c>
      <c r="B222" s="182" t="str">
        <f ca="1">IF(LEN(A222)=0,"",INDEX('Smelter Look-up'!$A:$A,MATCH($A222,'Smelter Look-up'!$E:$E,0)))</f>
        <v>Tungsten</v>
      </c>
      <c r="C222" s="186" t="str">
        <f ca="1">IF(LEN(A222)=0,"",INDEX('Smelter Look-up'!$C:$C,MATCH($A222,'Smelter Look-up'!$E:$E,0)))</f>
        <v>Wolfram Bergbau und Hutten AG</v>
      </c>
      <c r="D222" s="230"/>
      <c r="E222" s="182" t="str">
        <f ca="1">IF(ISERROR($V222),"",OFFSET('Smelter Look-up'!$D$4,$V222-4,0)&amp;"")</f>
        <v>AUSTRIA</v>
      </c>
      <c r="F222" s="182" t="str">
        <f ca="1">IF(ISERROR($V222),"",OFFSET('Smelter Look-up'!$E$4,$V222-4,0))</f>
        <v>CID002044</v>
      </c>
      <c r="G222" s="182">
        <f ca="1">IF(C222=$X$4,IF(ISERROR($V222),"Enter smelter details","RMI"),IF(ISERROR($V222),"",OFFSET('Smelter Look-up'!$F$4,$V222-4,0)))</f>
        <v>0</v>
      </c>
      <c r="H222" s="183" t="s">
        <v>16086</v>
      </c>
      <c r="I222" s="184" t="str">
        <f ca="1">IF(ISERROR($V222),"",OFFSET('Smelter Look-up'!$H$4,$V222-4,0))</f>
        <v>St. Martin i-S</v>
      </c>
      <c r="J222" s="184" t="str">
        <f ca="1">IF(ISERROR($V222),"",OFFSET('Smelter Look-up'!$I$4,$V222-4,0))</f>
        <v>Steiermark</v>
      </c>
      <c r="K222" s="224" t="s">
        <v>16686</v>
      </c>
      <c r="L222" s="224" t="s">
        <v>16687</v>
      </c>
      <c r="M222" s="224" t="s">
        <v>16091</v>
      </c>
      <c r="N222" s="224" t="s">
        <v>16097</v>
      </c>
      <c r="O222" s="224" t="s">
        <v>16688</v>
      </c>
      <c r="P222" s="185" t="s">
        <v>485</v>
      </c>
      <c r="Q222" s="225"/>
      <c r="R222" s="182" t="str">
        <f ca="1">IF(ISERROR($V222),"",OFFSET('Smelter Look-up'!$C$4,$V222-4,0)&amp;"")</f>
        <v>Wolfram Bergbau und Hutten AG</v>
      </c>
      <c r="S222" s="181" t="str">
        <f t="shared" ca="1" si="29"/>
        <v>AT</v>
      </c>
      <c r="T222" s="181" t="str">
        <f ca="1">IF(B222="","",IF(ISERROR(MATCH($J222,SorP!$B$1:$B$6226,0)),"",INDIRECT("'SorP'!$A$"&amp;MATCH($S222&amp;$J222,SorP!C:C,0))))</f>
        <v>AT-6</v>
      </c>
      <c r="U222" s="201"/>
      <c r="V222" s="226">
        <f ca="1">IF(C222="",NA(),IF(OR(C222="Smelter not listed",C222="Smelter not yet identified"),MATCH($B222&amp;$D222,'Smelter Look-up'!$J:$J,0),MATCH($B222&amp;$C222,'Smelter Look-up'!$J:$J,0)))</f>
        <v>655</v>
      </c>
      <c r="X222" s="227">
        <f t="shared" ca="1" si="30"/>
        <v>0</v>
      </c>
      <c r="AB222" s="228" t="str">
        <f t="shared" ca="1" si="31"/>
        <v>TungstenWolfram Bergbau und Hutten AG</v>
      </c>
    </row>
    <row r="223" spans="1:28" s="227" customFormat="1" ht="63">
      <c r="A223" s="181" t="s">
        <v>142</v>
      </c>
      <c r="B223" s="182" t="str">
        <f ca="1">IF(LEN(A223)=0,"",INDEX('Smelter Look-up'!$A:$A,MATCH($A223,'Smelter Look-up'!$E:$E,0)))</f>
        <v>Tungsten</v>
      </c>
      <c r="C223" s="186" t="str">
        <f ca="1">IF(LEN(A223)=0,"",INDEX('Smelter Look-up'!$C:$C,MATCH($A223,'Smelter Look-up'!$E:$E,0)))</f>
        <v>Xiamen Tungsten (H.C.) Co., Ltd.</v>
      </c>
      <c r="D223" s="230"/>
      <c r="E223" s="182" t="str">
        <f ca="1">IF(ISERROR($V223),"",OFFSET('Smelter Look-up'!$D$4,$V223-4,0)&amp;"")</f>
        <v>CHINA</v>
      </c>
      <c r="F223" s="182" t="str">
        <f ca="1">IF(ISERROR($V223),"",OFFSET('Smelter Look-up'!$E$4,$V223-4,0))</f>
        <v>CID002320</v>
      </c>
      <c r="G223" s="182">
        <f ca="1">IF(C223=$X$4,IF(ISERROR($V223),"Enter smelter details","RMI"),IF(ISERROR($V223),"",OFFSET('Smelter Look-up'!$F$4,$V223-4,0)))</f>
        <v>0</v>
      </c>
      <c r="H223" s="183" t="s">
        <v>16087</v>
      </c>
      <c r="I223" s="184" t="str">
        <f ca="1">IF(ISERROR($V223),"",OFFSET('Smelter Look-up'!$H$4,$V223-4,0))</f>
        <v>Xiamen</v>
      </c>
      <c r="J223" s="184" t="str">
        <f ca="1">IF(ISERROR($V223),"",OFFSET('Smelter Look-up'!$I$4,$V223-4,0))</f>
        <v>Fujian Sheng</v>
      </c>
      <c r="K223" s="224" t="s">
        <v>16673</v>
      </c>
      <c r="L223" s="224" t="s">
        <v>16624</v>
      </c>
      <c r="M223" s="224" t="s">
        <v>16091</v>
      </c>
      <c r="N223" s="224" t="s">
        <v>16689</v>
      </c>
      <c r="O223" s="224" t="s">
        <v>16690</v>
      </c>
      <c r="P223" s="185" t="s">
        <v>485</v>
      </c>
      <c r="Q223" s="225"/>
      <c r="R223" s="182" t="str">
        <f ca="1">IF(ISERROR($V223),"",OFFSET('Smelter Look-up'!$C$4,$V223-4,0)&amp;"")</f>
        <v>Xiamen Tungsten (H.C.) Co., Ltd.</v>
      </c>
      <c r="S223" s="181" t="str">
        <f t="shared" ca="1" si="29"/>
        <v>CN</v>
      </c>
      <c r="T223" s="181" t="str">
        <f ca="1">IF(B223="","",IF(ISERROR(MATCH($J223,SorP!$B$1:$B$6226,0)),"",INDIRECT("'SorP'!$A$"&amp;MATCH($S223&amp;$J223,SorP!C:C,0))))</f>
        <v>CN-FJ</v>
      </c>
      <c r="U223" s="201"/>
      <c r="V223" s="226">
        <f ca="1">IF(C223="",NA(),IF(OR(C223="Smelter not listed",C223="Smelter not yet identified"),MATCH($B223&amp;$D223,'Smelter Look-up'!$J:$J,0),MATCH($B223&amp;$C223,'Smelter Look-up'!$J:$J,0)))</f>
        <v>658</v>
      </c>
      <c r="X223" s="227">
        <f t="shared" ca="1" si="30"/>
        <v>0</v>
      </c>
      <c r="AB223" s="228" t="str">
        <f t="shared" ca="1" si="31"/>
        <v>TungstenXiamen Tungsten (H.C.) Co., Ltd.</v>
      </c>
    </row>
    <row r="224" spans="1:28" s="227" customFormat="1" ht="63">
      <c r="A224" s="181" t="s">
        <v>793</v>
      </c>
      <c r="B224" s="182" t="str">
        <f ca="1">IF(LEN(A224)=0,"",INDEX('Smelter Look-up'!$A:$A,MATCH($A224,'Smelter Look-up'!$E:$E,0)))</f>
        <v>Tungsten</v>
      </c>
      <c r="C224" s="186" t="str">
        <f ca="1">IF(LEN(A224)=0,"",INDEX('Smelter Look-up'!$C:$C,MATCH($A224,'Smelter Look-up'!$E:$E,0)))</f>
        <v>Xiamen Tungsten Co., Ltd.</v>
      </c>
      <c r="D224" s="230"/>
      <c r="E224" s="182" t="str">
        <f ca="1">IF(ISERROR($V224),"",OFFSET('Smelter Look-up'!$D$4,$V224-4,0)&amp;"")</f>
        <v>CHINA</v>
      </c>
      <c r="F224" s="182" t="str">
        <f ca="1">IF(ISERROR($V224),"",OFFSET('Smelter Look-up'!$E$4,$V224-4,0))</f>
        <v>CID002082</v>
      </c>
      <c r="G224" s="182">
        <f ca="1">IF(C224=$X$4,IF(ISERROR($V224),"Enter smelter details","RMI"),IF(ISERROR($V224),"",OFFSET('Smelter Look-up'!$F$4,$V224-4,0)))</f>
        <v>0</v>
      </c>
      <c r="H224" s="183" t="s">
        <v>16088</v>
      </c>
      <c r="I224" s="184" t="str">
        <f ca="1">IF(ISERROR($V224),"",OFFSET('Smelter Look-up'!$H$4,$V224-4,0))</f>
        <v>Xiamen</v>
      </c>
      <c r="J224" s="184" t="str">
        <f ca="1">IF(ISERROR($V224),"",OFFSET('Smelter Look-up'!$I$4,$V224-4,0))</f>
        <v>Fujian Sheng</v>
      </c>
      <c r="K224" s="224" t="s">
        <v>16673</v>
      </c>
      <c r="L224" s="224" t="s">
        <v>16624</v>
      </c>
      <c r="M224" s="224" t="s">
        <v>16691</v>
      </c>
      <c r="N224" s="224" t="s">
        <v>16692</v>
      </c>
      <c r="O224" s="224" t="s">
        <v>16288</v>
      </c>
      <c r="P224" s="185" t="s">
        <v>485</v>
      </c>
      <c r="Q224" s="225"/>
      <c r="R224" s="182" t="str">
        <f ca="1">IF(ISERROR($V224),"",OFFSET('Smelter Look-up'!$C$4,$V224-4,0)&amp;"")</f>
        <v>Xiamen Tungsten Co., Ltd.</v>
      </c>
      <c r="S224" s="181" t="str">
        <f t="shared" ca="1" si="29"/>
        <v>CN</v>
      </c>
      <c r="T224" s="181" t="str">
        <f ca="1">IF(B224="","",IF(ISERROR(MATCH($J224,SorP!$B$1:$B$6226,0)),"",INDIRECT("'SorP'!$A$"&amp;MATCH($S224&amp;$J224,SorP!C:C,0))))</f>
        <v>CN-FJ</v>
      </c>
      <c r="U224" s="201"/>
      <c r="V224" s="226">
        <f ca="1">IF(C224="",NA(),IF(OR(C224="Smelter not listed",C224="Smelter not yet identified"),MATCH($B224&amp;$D224,'Smelter Look-up'!$J:$J,0),MATCH($B224&amp;$C224,'Smelter Look-up'!$J:$J,0)))</f>
        <v>659</v>
      </c>
      <c r="X224" s="227">
        <f t="shared" ca="1" si="30"/>
        <v>0</v>
      </c>
      <c r="AB224" s="228" t="str">
        <f t="shared" ca="1" si="31"/>
        <v>TungstenXiamen Tungsten Co., Ltd.</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E7FBA8-7F52-4A5C-A72C-D18CD948242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STMicroelectronics N.V.</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Semiconductors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support team (For customer requests click here : Onlinesupport)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conflict_minerals_request@st.com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+ 1 (972) 466-7775 for calls outside USA / + 1 (844) 786-4276 for calls inside USA</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Patrizia Santoro (For customer requests click here: Onlinesupport)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patrizia.santoro@st.com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45579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www.st.com/conflict-free_minerals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f8c7287-838c-46dd-b281-b1140229e67a}" enabled="1" method="Privileged" siteId="{75e027c9-20d5-47d5-b82f-77d7cd041e8f}"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Karine MAURINAUX</cp:lastModifiedBy>
  <cp:lastPrinted>2015-04-21T20:47:43Z</cp:lastPrinted>
  <dcterms:created xsi:type="dcterms:W3CDTF">2010-06-21T21:00:23Z</dcterms:created>
  <dcterms:modified xsi:type="dcterms:W3CDTF">2024-10-23T09:33:34Z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