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autoCompressPictures="0"/>
  <mc:AlternateContent xmlns:mc="http://schemas.openxmlformats.org/markup-compatibility/2006">
    <mc:Choice Requires="x15">
      <x15ac:absPath xmlns:x15ac="http://schemas.microsoft.com/office/spreadsheetml/2010/11/ac" url="T:\00 - Supplier Documentation\Conflict Minerals (inc. CMRT &amp; EMRT)\Cobalt &amp; Mica EMRT\0-EMRT_1.3\"/>
    </mc:Choice>
  </mc:AlternateContent>
  <xr:revisionPtr revIDLastSave="0" documentId="8_{4E042778-F1DF-4516-8CE0-BCAE989EBE10}" xr6:coauthVersionLast="47" xr6:coauthVersionMax="47" xr10:uidLastSave="{00000000-0000-0000-0000-000000000000}"/>
  <workbookProtection workbookAlgorithmName="SHA-512" workbookHashValue="nw7U9UMLXzzDki8wl3v4SVMGqflz5jggFJ7XgagvXy18AYlkoxSDvFaw0p2VuWvaWx7WqJbXHLITIM6EYs4vhg==" workbookSaltValue="NjgYieovCHq7dom6BSpYkQ==" workbookSpinCount="100000" lockStructure="1"/>
  <bookViews>
    <workbookView xWindow="14655" yWindow="-16035" windowWidth="27855" windowHeight="14925"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8"/>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5" l="1"/>
  <c r="T6" i="5"/>
  <c r="B7" i="5"/>
  <c r="T7" i="5"/>
  <c r="B8" i="5"/>
  <c r="T8" i="5"/>
  <c r="B9" i="5"/>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5" i="5"/>
  <c r="T5" i="5"/>
  <c r="C5" i="5"/>
  <c r="V5" i="5"/>
  <c r="J5" i="5"/>
  <c r="E5" i="5"/>
  <c r="S5" i="5"/>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AB5" i="5"/>
  <c r="C6" i="5"/>
  <c r="AB6" i="5"/>
  <c r="C7" i="5"/>
  <c r="AB7" i="5"/>
  <c r="C8" i="5"/>
  <c r="AB8" i="5"/>
  <c r="C9" i="5"/>
  <c r="AB9" i="5"/>
  <c r="C10" i="5"/>
  <c r="AB10" i="5"/>
  <c r="C11" i="5"/>
  <c r="AB11" i="5"/>
  <c r="C12" i="5"/>
  <c r="AB12" i="5"/>
  <c r="C13" i="5"/>
  <c r="AB13" i="5"/>
  <c r="C14" i="5"/>
  <c r="AB14" i="5"/>
  <c r="C15" i="5"/>
  <c r="AB15" i="5"/>
  <c r="C16" i="5"/>
  <c r="AB16" i="5"/>
  <c r="C17" i="5"/>
  <c r="AB17" i="5"/>
  <c r="C18" i="5"/>
  <c r="AB18" i="5"/>
  <c r="C19" i="5"/>
  <c r="AB19" i="5"/>
  <c r="C20" i="5"/>
  <c r="AB20" i="5"/>
  <c r="C21" i="5"/>
  <c r="AB21" i="5"/>
  <c r="C22" i="5"/>
  <c r="AB22" i="5"/>
  <c r="C23" i="5"/>
  <c r="AB23" i="5"/>
  <c r="C24" i="5"/>
  <c r="AB24" i="5"/>
  <c r="C25" i="5"/>
  <c r="AB25" i="5"/>
  <c r="C26" i="5"/>
  <c r="AB26" i="5"/>
  <c r="C27" i="5"/>
  <c r="AB27" i="5"/>
  <c r="C28" i="5"/>
  <c r="AB28" i="5"/>
  <c r="C29" i="5"/>
  <c r="AB29" i="5"/>
  <c r="C30" i="5"/>
  <c r="AB30" i="5"/>
  <c r="C31" i="5"/>
  <c r="AB31" i="5"/>
  <c r="C32" i="5"/>
  <c r="AB32" i="5"/>
  <c r="C33" i="5"/>
  <c r="AB33" i="5"/>
  <c r="C34" i="5"/>
  <c r="AB34" i="5"/>
  <c r="C35" i="5"/>
  <c r="AB35" i="5"/>
  <c r="C36" i="5"/>
  <c r="AB36" i="5"/>
  <c r="C37" i="5"/>
  <c r="AB37" i="5"/>
  <c r="C38" i="5"/>
  <c r="AB38" i="5"/>
  <c r="C39" i="5"/>
  <c r="AB39" i="5"/>
  <c r="C40" i="5"/>
  <c r="AB40" i="5"/>
  <c r="C41" i="5"/>
  <c r="AB41" i="5"/>
  <c r="C42" i="5"/>
  <c r="AB42" i="5"/>
  <c r="C43" i="5"/>
  <c r="AB43" i="5"/>
  <c r="C44" i="5"/>
  <c r="AB44" i="5"/>
  <c r="C45" i="5"/>
  <c r="AB45" i="5"/>
  <c r="C46" i="5"/>
  <c r="AB46" i="5"/>
  <c r="C47" i="5"/>
  <c r="AB47" i="5"/>
  <c r="C48" i="5"/>
  <c r="AB48" i="5"/>
  <c r="C49" i="5"/>
  <c r="AB49" i="5"/>
  <c r="C50" i="5"/>
  <c r="AB50" i="5"/>
  <c r="C51" i="5"/>
  <c r="AB51" i="5"/>
  <c r="C52" i="5"/>
  <c r="AB52" i="5"/>
  <c r="C53" i="5"/>
  <c r="AB53" i="5"/>
  <c r="C54" i="5"/>
  <c r="AB54" i="5"/>
  <c r="C55" i="5"/>
  <c r="AB55" i="5"/>
  <c r="C56" i="5"/>
  <c r="AB56" i="5"/>
  <c r="C57" i="5"/>
  <c r="AB57" i="5"/>
  <c r="C58" i="5"/>
  <c r="AB58" i="5"/>
  <c r="C59" i="5"/>
  <c r="AB59" i="5"/>
  <c r="C60" i="5"/>
  <c r="AB60" i="5"/>
  <c r="C61" i="5"/>
  <c r="AB61" i="5"/>
  <c r="C62" i="5"/>
  <c r="AB62" i="5"/>
  <c r="C63" i="5"/>
  <c r="AB63" i="5"/>
  <c r="C64" i="5"/>
  <c r="AB64" i="5"/>
  <c r="C65" i="5"/>
  <c r="AB65" i="5"/>
  <c r="C66" i="5"/>
  <c r="AB66" i="5"/>
  <c r="C67" i="5"/>
  <c r="AB67" i="5"/>
  <c r="C68" i="5"/>
  <c r="AB68" i="5"/>
  <c r="C69" i="5"/>
  <c r="AB69" i="5"/>
  <c r="C70" i="5"/>
  <c r="AB70" i="5"/>
  <c r="C71" i="5"/>
  <c r="AB71" i="5"/>
  <c r="C72" i="5"/>
  <c r="AB72" i="5"/>
  <c r="C73" i="5"/>
  <c r="AB73" i="5"/>
  <c r="C74" i="5"/>
  <c r="AB74" i="5"/>
  <c r="C75" i="5"/>
  <c r="AB75" i="5"/>
  <c r="C76" i="5"/>
  <c r="AB76" i="5"/>
  <c r="C77" i="5"/>
  <c r="AB77" i="5"/>
  <c r="C78" i="5"/>
  <c r="AB78" i="5"/>
  <c r="C79" i="5"/>
  <c r="AB79" i="5"/>
  <c r="C80" i="5"/>
  <c r="AB80" i="5"/>
  <c r="C81" i="5"/>
  <c r="AB81" i="5"/>
  <c r="C82" i="5"/>
  <c r="AB82" i="5"/>
  <c r="C83" i="5"/>
  <c r="AB83" i="5"/>
  <c r="C84" i="5"/>
  <c r="AB84" i="5"/>
  <c r="C85" i="5"/>
  <c r="AB85" i="5"/>
  <c r="C86" i="5"/>
  <c r="AB86" i="5"/>
  <c r="C87" i="5"/>
  <c r="AB87" i="5"/>
  <c r="C88" i="5"/>
  <c r="AB88" i="5"/>
  <c r="C89" i="5"/>
  <c r="AB89" i="5"/>
  <c r="C90" i="5"/>
  <c r="AB90" i="5"/>
  <c r="C91" i="5"/>
  <c r="AB91" i="5"/>
  <c r="C92" i="5"/>
  <c r="AB92" i="5"/>
  <c r="C93" i="5"/>
  <c r="AB93" i="5"/>
  <c r="C94" i="5"/>
  <c r="AB94" i="5"/>
  <c r="C95" i="5"/>
  <c r="AB95" i="5"/>
  <c r="C96" i="5"/>
  <c r="AB96" i="5"/>
  <c r="C97" i="5"/>
  <c r="AB97" i="5"/>
  <c r="C98" i="5"/>
  <c r="AB98" i="5"/>
  <c r="C99" i="5"/>
  <c r="AB99" i="5"/>
  <c r="C100" i="5"/>
  <c r="AB100" i="5"/>
  <c r="C101" i="5"/>
  <c r="AB101" i="5"/>
  <c r="C102" i="5"/>
  <c r="AB102" i="5"/>
  <c r="C103" i="5"/>
  <c r="AB103" i="5"/>
  <c r="C104" i="5"/>
  <c r="AB104" i="5"/>
  <c r="C105" i="5"/>
  <c r="AB105" i="5"/>
  <c r="C106" i="5"/>
  <c r="AB106" i="5"/>
  <c r="C107" i="5"/>
  <c r="AB107" i="5"/>
  <c r="C108" i="5"/>
  <c r="AB108" i="5"/>
  <c r="C109" i="5"/>
  <c r="AB109" i="5"/>
  <c r="C110" i="5"/>
  <c r="AB110" i="5"/>
  <c r="C111" i="5"/>
  <c r="AB111" i="5"/>
  <c r="C112" i="5"/>
  <c r="AB112" i="5"/>
  <c r="C113" i="5"/>
  <c r="AB113" i="5"/>
  <c r="C114" i="5"/>
  <c r="AB114" i="5"/>
  <c r="C115" i="5"/>
  <c r="AB115" i="5"/>
  <c r="C116" i="5"/>
  <c r="AB116" i="5"/>
  <c r="C117" i="5"/>
  <c r="AB117" i="5"/>
  <c r="C118" i="5"/>
  <c r="AB118" i="5"/>
  <c r="C119" i="5"/>
  <c r="AB119" i="5"/>
  <c r="C120" i="5"/>
  <c r="AB120" i="5"/>
  <c r="C121" i="5"/>
  <c r="AB121" i="5"/>
  <c r="C122" i="5"/>
  <c r="AB122" i="5"/>
  <c r="C123" i="5"/>
  <c r="AB123" i="5"/>
  <c r="C124" i="5"/>
  <c r="AB124" i="5"/>
  <c r="C125" i="5"/>
  <c r="AB125" i="5"/>
  <c r="C126" i="5"/>
  <c r="AB126" i="5"/>
  <c r="C127" i="5"/>
  <c r="AB127" i="5"/>
  <c r="C128" i="5"/>
  <c r="AB128" i="5"/>
  <c r="C129" i="5"/>
  <c r="AB129" i="5"/>
  <c r="C130" i="5"/>
  <c r="AB130" i="5"/>
  <c r="C131" i="5"/>
  <c r="AB131" i="5"/>
  <c r="C132" i="5"/>
  <c r="AB132" i="5"/>
  <c r="C133" i="5"/>
  <c r="AB133" i="5"/>
  <c r="C134" i="5"/>
  <c r="AB134" i="5"/>
  <c r="C135" i="5"/>
  <c r="AB135" i="5"/>
  <c r="C136" i="5"/>
  <c r="AB136" i="5"/>
  <c r="C137" i="5"/>
  <c r="AB137" i="5"/>
  <c r="C138" i="5"/>
  <c r="AB138" i="5"/>
  <c r="C139" i="5"/>
  <c r="AB139" i="5"/>
  <c r="C140" i="5"/>
  <c r="AB140" i="5"/>
  <c r="C141" i="5"/>
  <c r="AB141" i="5"/>
  <c r="C142" i="5"/>
  <c r="AB142" i="5"/>
  <c r="C143" i="5"/>
  <c r="AB143" i="5"/>
  <c r="C144" i="5"/>
  <c r="AB144" i="5"/>
  <c r="C145" i="5"/>
  <c r="AB145" i="5"/>
  <c r="C146" i="5"/>
  <c r="AB146" i="5"/>
  <c r="C147" i="5"/>
  <c r="AB147" i="5"/>
  <c r="C148" i="5"/>
  <c r="AB148" i="5"/>
  <c r="C149" i="5"/>
  <c r="AB149" i="5"/>
  <c r="C150" i="5"/>
  <c r="AB150" i="5"/>
  <c r="C151" i="5"/>
  <c r="AB151" i="5"/>
  <c r="C152" i="5"/>
  <c r="AB152" i="5"/>
  <c r="C153" i="5"/>
  <c r="AB153" i="5"/>
  <c r="C154" i="5"/>
  <c r="AB154" i="5"/>
  <c r="C155" i="5"/>
  <c r="AB155" i="5"/>
  <c r="C156" i="5"/>
  <c r="AB156" i="5"/>
  <c r="C157" i="5"/>
  <c r="AB157" i="5"/>
  <c r="C158" i="5"/>
  <c r="AB158" i="5"/>
  <c r="C159" i="5"/>
  <c r="AB159" i="5"/>
  <c r="C160" i="5"/>
  <c r="AB160" i="5"/>
  <c r="C161" i="5"/>
  <c r="AB161" i="5"/>
  <c r="C162" i="5"/>
  <c r="AB162" i="5"/>
  <c r="C163" i="5"/>
  <c r="AB163" i="5"/>
  <c r="C164" i="5"/>
  <c r="AB164" i="5"/>
  <c r="C165" i="5"/>
  <c r="AB165" i="5"/>
  <c r="C166" i="5"/>
  <c r="AB166" i="5"/>
  <c r="C167" i="5"/>
  <c r="AB167" i="5"/>
  <c r="C168" i="5"/>
  <c r="AB168" i="5"/>
  <c r="C169" i="5"/>
  <c r="AB169" i="5"/>
  <c r="C170" i="5"/>
  <c r="AB170" i="5"/>
  <c r="C171" i="5"/>
  <c r="AB171" i="5"/>
  <c r="C172" i="5"/>
  <c r="AB172" i="5"/>
  <c r="C173" i="5"/>
  <c r="AB173" i="5"/>
  <c r="C174" i="5"/>
  <c r="AB174" i="5"/>
  <c r="C175" i="5"/>
  <c r="AB175" i="5"/>
  <c r="C176" i="5"/>
  <c r="AB176" i="5"/>
  <c r="C177" i="5"/>
  <c r="AB177" i="5"/>
  <c r="C178" i="5"/>
  <c r="AB178" i="5"/>
  <c r="C179" i="5"/>
  <c r="AB179" i="5"/>
  <c r="C180" i="5"/>
  <c r="AB180" i="5"/>
  <c r="C181" i="5"/>
  <c r="AB181" i="5"/>
  <c r="C182" i="5"/>
  <c r="AB182" i="5"/>
  <c r="C183" i="5"/>
  <c r="AB183" i="5"/>
  <c r="C184" i="5"/>
  <c r="AB184" i="5"/>
  <c r="C185" i="5"/>
  <c r="AB185" i="5"/>
  <c r="C186" i="5"/>
  <c r="AB186" i="5"/>
  <c r="C187" i="5"/>
  <c r="AB187" i="5"/>
  <c r="C188" i="5"/>
  <c r="AB188" i="5"/>
  <c r="C189" i="5"/>
  <c r="AB189" i="5"/>
  <c r="C190" i="5"/>
  <c r="AB190" i="5"/>
  <c r="C191" i="5"/>
  <c r="AB191" i="5"/>
  <c r="C192" i="5"/>
  <c r="AB192" i="5"/>
  <c r="C193" i="5"/>
  <c r="AB193" i="5"/>
  <c r="C194" i="5"/>
  <c r="AB194" i="5"/>
  <c r="C195" i="5"/>
  <c r="AB195" i="5"/>
  <c r="C196" i="5"/>
  <c r="AB196" i="5"/>
  <c r="C197" i="5"/>
  <c r="AB197" i="5"/>
  <c r="C198" i="5"/>
  <c r="AB198" i="5"/>
  <c r="C199" i="5"/>
  <c r="AB199" i="5"/>
  <c r="C200" i="5"/>
  <c r="AB200" i="5"/>
  <c r="C201" i="5"/>
  <c r="AB201" i="5"/>
  <c r="C202" i="5"/>
  <c r="AB202" i="5"/>
  <c r="C203" i="5"/>
  <c r="AB203" i="5"/>
  <c r="C204" i="5"/>
  <c r="AB204" i="5"/>
  <c r="C205" i="5"/>
  <c r="AB205" i="5"/>
  <c r="C206" i="5"/>
  <c r="AB206" i="5"/>
  <c r="C207" i="5"/>
  <c r="AB207" i="5"/>
  <c r="C208" i="5"/>
  <c r="AB208" i="5"/>
  <c r="C209" i="5"/>
  <c r="AB209" i="5"/>
  <c r="C210" i="5"/>
  <c r="AB210" i="5"/>
  <c r="C211" i="5"/>
  <c r="AB211" i="5"/>
  <c r="C212" i="5"/>
  <c r="AB212" i="5"/>
  <c r="C213" i="5"/>
  <c r="AB213" i="5"/>
  <c r="C214" i="5"/>
  <c r="AB214" i="5"/>
  <c r="C215" i="5"/>
  <c r="AB215" i="5"/>
  <c r="C216" i="5"/>
  <c r="AB216" i="5"/>
  <c r="C217" i="5"/>
  <c r="AB217" i="5"/>
  <c r="C218" i="5"/>
  <c r="AB218" i="5"/>
  <c r="C219" i="5"/>
  <c r="AB219" i="5"/>
  <c r="C220" i="5"/>
  <c r="AB220" i="5"/>
  <c r="C221" i="5"/>
  <c r="AB221" i="5"/>
  <c r="C222" i="5"/>
  <c r="AB222" i="5"/>
  <c r="C223" i="5"/>
  <c r="AB223" i="5"/>
  <c r="C224" i="5"/>
  <c r="AB224" i="5"/>
  <c r="C225" i="5"/>
  <c r="AB225" i="5"/>
  <c r="C226" i="5"/>
  <c r="AB226" i="5"/>
  <c r="C227" i="5"/>
  <c r="AB227" i="5"/>
  <c r="C228" i="5"/>
  <c r="AB228" i="5"/>
  <c r="C229" i="5"/>
  <c r="AB229" i="5"/>
  <c r="C230" i="5"/>
  <c r="AB230" i="5"/>
  <c r="C231" i="5"/>
  <c r="AB231" i="5"/>
  <c r="C232" i="5"/>
  <c r="AB232" i="5"/>
  <c r="C233" i="5"/>
  <c r="AB233" i="5"/>
  <c r="C234" i="5"/>
  <c r="AB234" i="5"/>
  <c r="C235" i="5"/>
  <c r="AB235" i="5"/>
  <c r="C236" i="5"/>
  <c r="AB236" i="5"/>
  <c r="C237" i="5"/>
  <c r="AB237" i="5"/>
  <c r="C238" i="5"/>
  <c r="AB238" i="5"/>
  <c r="C239" i="5"/>
  <c r="AB239" i="5"/>
  <c r="C240" i="5"/>
  <c r="AB240" i="5"/>
  <c r="C241" i="5"/>
  <c r="AB241" i="5"/>
  <c r="C242" i="5"/>
  <c r="AB242" i="5"/>
  <c r="C243" i="5"/>
  <c r="AB243" i="5"/>
  <c r="C244" i="5"/>
  <c r="AB244" i="5"/>
  <c r="C245" i="5"/>
  <c r="AB245" i="5"/>
  <c r="C246" i="5"/>
  <c r="AB246" i="5"/>
  <c r="C247" i="5"/>
  <c r="AB247" i="5"/>
  <c r="C248" i="5"/>
  <c r="AB248" i="5"/>
  <c r="C249" i="5"/>
  <c r="AB249" i="5"/>
  <c r="C250" i="5"/>
  <c r="AB250" i="5"/>
  <c r="C251" i="5"/>
  <c r="AB251" i="5"/>
  <c r="C252" i="5"/>
  <c r="AB252" i="5"/>
  <c r="C253" i="5"/>
  <c r="AB253" i="5"/>
  <c r="C254" i="5"/>
  <c r="AB254" i="5"/>
  <c r="C255" i="5"/>
  <c r="AB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AB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AB323" i="5"/>
  <c r="C324" i="5"/>
  <c r="AB324" i="5"/>
  <c r="C325" i="5"/>
  <c r="AB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493" i="5"/>
  <c r="AB2493" i="5"/>
  <c r="C2494" i="5"/>
  <c r="AB2494" i="5"/>
  <c r="C2495" i="5"/>
  <c r="AB2495" i="5"/>
  <c r="C2496" i="5"/>
  <c r="AB2496" i="5"/>
  <c r="C2497" i="5"/>
  <c r="AB2497" i="5"/>
  <c r="C2498" i="5"/>
  <c r="AB2498" i="5"/>
  <c r="C2499" i="5"/>
  <c r="AB2499" i="5"/>
  <c r="C2500" i="5"/>
  <c r="AB2500" i="5"/>
  <c r="G61" i="6"/>
  <c r="B16" i="6"/>
  <c r="F24" i="6" s="1"/>
  <c r="B21" i="6"/>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C4" i="5"/>
  <c r="F64" i="6" s="1"/>
  <c r="D4" i="5"/>
  <c r="E4" i="5"/>
  <c r="V6" i="5"/>
  <c r="E6" i="5"/>
  <c r="X6" i="5" s="1"/>
  <c r="V7" i="5"/>
  <c r="E7" i="5"/>
  <c r="X7" i="5" s="1"/>
  <c r="V8" i="5"/>
  <c r="E8" i="5"/>
  <c r="V9" i="5"/>
  <c r="E9" i="5"/>
  <c r="V10" i="5"/>
  <c r="E10" i="5"/>
  <c r="X10" i="5" s="1"/>
  <c r="V11" i="5"/>
  <c r="E11" i="5"/>
  <c r="X11" i="5" s="1"/>
  <c r="V12" i="5"/>
  <c r="E12" i="5"/>
  <c r="X12" i="5" s="1"/>
  <c r="V13" i="5"/>
  <c r="E13" i="5"/>
  <c r="X13" i="5" s="1"/>
  <c r="V14" i="5"/>
  <c r="E14" i="5"/>
  <c r="X14" i="5" s="1"/>
  <c r="V15" i="5"/>
  <c r="E15" i="5"/>
  <c r="X15" i="5" s="1"/>
  <c r="V16" i="5"/>
  <c r="E16" i="5"/>
  <c r="X16" i="5" s="1"/>
  <c r="V17" i="5"/>
  <c r="E17" i="5"/>
  <c r="X17" i="5" s="1"/>
  <c r="V18" i="5"/>
  <c r="E18" i="5"/>
  <c r="X18" i="5" s="1"/>
  <c r="V19" i="5"/>
  <c r="E19" i="5"/>
  <c r="X19" i="5" s="1"/>
  <c r="V20" i="5"/>
  <c r="E20" i="5"/>
  <c r="X20" i="5" s="1"/>
  <c r="V21" i="5"/>
  <c r="E21" i="5"/>
  <c r="V22" i="5"/>
  <c r="E22" i="5"/>
  <c r="X22" i="5" s="1"/>
  <c r="V23" i="5"/>
  <c r="E23" i="5"/>
  <c r="X23" i="5" s="1"/>
  <c r="V24" i="5"/>
  <c r="E24" i="5"/>
  <c r="X24" i="5" s="1"/>
  <c r="V25" i="5"/>
  <c r="E25" i="5"/>
  <c r="X25" i="5" s="1"/>
  <c r="V26" i="5"/>
  <c r="E26" i="5"/>
  <c r="X26" i="5" s="1"/>
  <c r="V27" i="5"/>
  <c r="E27" i="5"/>
  <c r="X27" i="5" s="1"/>
  <c r="V28" i="5"/>
  <c r="E28" i="5"/>
  <c r="X28" i="5" s="1"/>
  <c r="V29" i="5"/>
  <c r="E29" i="5"/>
  <c r="X29" i="5" s="1"/>
  <c r="V30" i="5"/>
  <c r="E30" i="5"/>
  <c r="X30" i="5" s="1"/>
  <c r="V31" i="5"/>
  <c r="E31" i="5"/>
  <c r="X31" i="5" s="1"/>
  <c r="V32" i="5"/>
  <c r="E32" i="5"/>
  <c r="X32" i="5" s="1"/>
  <c r="V33" i="5"/>
  <c r="E33" i="5"/>
  <c r="X33" i="5" s="1"/>
  <c r="V34" i="5"/>
  <c r="E34" i="5"/>
  <c r="X34" i="5" s="1"/>
  <c r="V35" i="5"/>
  <c r="E35" i="5"/>
  <c r="X35" i="5" s="1"/>
  <c r="V36" i="5"/>
  <c r="E36" i="5"/>
  <c r="X36" i="5" s="1"/>
  <c r="V37" i="5"/>
  <c r="E37" i="5"/>
  <c r="X37" i="5" s="1"/>
  <c r="V38" i="5"/>
  <c r="E38" i="5"/>
  <c r="X38" i="5" s="1"/>
  <c r="V39" i="5"/>
  <c r="E39" i="5"/>
  <c r="X39" i="5" s="1"/>
  <c r="V40" i="5"/>
  <c r="E40" i="5"/>
  <c r="X40" i="5" s="1"/>
  <c r="V41" i="5"/>
  <c r="E41" i="5"/>
  <c r="X41" i="5" s="1"/>
  <c r="V42" i="5"/>
  <c r="E42" i="5"/>
  <c r="X42" i="5" s="1"/>
  <c r="V43" i="5"/>
  <c r="E43" i="5"/>
  <c r="X43" i="5" s="1"/>
  <c r="V44" i="5"/>
  <c r="E44" i="5"/>
  <c r="X44" i="5" s="1"/>
  <c r="V45" i="5"/>
  <c r="E45" i="5"/>
  <c r="X45" i="5" s="1"/>
  <c r="V46" i="5"/>
  <c r="E46" i="5"/>
  <c r="X46" i="5" s="1"/>
  <c r="V47" i="5"/>
  <c r="E47" i="5"/>
  <c r="X47" i="5" s="1"/>
  <c r="V48" i="5"/>
  <c r="E48" i="5"/>
  <c r="X48" i="5" s="1"/>
  <c r="V49" i="5"/>
  <c r="E49" i="5"/>
  <c r="X49" i="5" s="1"/>
  <c r="V50" i="5"/>
  <c r="E50" i="5"/>
  <c r="X50" i="5" s="1"/>
  <c r="V51" i="5"/>
  <c r="E51" i="5"/>
  <c r="X51" i="5" s="1"/>
  <c r="V52" i="5"/>
  <c r="E52" i="5"/>
  <c r="X52" i="5" s="1"/>
  <c r="V53" i="5"/>
  <c r="E53" i="5"/>
  <c r="X53" i="5" s="1"/>
  <c r="V54" i="5"/>
  <c r="E54" i="5"/>
  <c r="X54" i="5" s="1"/>
  <c r="V55" i="5"/>
  <c r="E55" i="5"/>
  <c r="X55" i="5" s="1"/>
  <c r="V56" i="5"/>
  <c r="E56" i="5"/>
  <c r="X56" i="5" s="1"/>
  <c r="V57" i="5"/>
  <c r="E57" i="5"/>
  <c r="X57" i="5" s="1"/>
  <c r="V58" i="5"/>
  <c r="E58" i="5"/>
  <c r="X58" i="5" s="1"/>
  <c r="V59" i="5"/>
  <c r="E59" i="5"/>
  <c r="X59" i="5" s="1"/>
  <c r="V60" i="5"/>
  <c r="E60" i="5"/>
  <c r="X60" i="5" s="1"/>
  <c r="V61" i="5"/>
  <c r="E61" i="5"/>
  <c r="X61" i="5" s="1"/>
  <c r="V62" i="5"/>
  <c r="E62" i="5"/>
  <c r="X62" i="5" s="1"/>
  <c r="V63" i="5"/>
  <c r="E63" i="5"/>
  <c r="V64" i="5"/>
  <c r="E64" i="5"/>
  <c r="X64" i="5" s="1"/>
  <c r="V65" i="5"/>
  <c r="E65" i="5"/>
  <c r="X65" i="5" s="1"/>
  <c r="V66" i="5"/>
  <c r="E66" i="5"/>
  <c r="X66" i="5" s="1"/>
  <c r="V67" i="5"/>
  <c r="E67" i="5"/>
  <c r="X67" i="5" s="1"/>
  <c r="V68" i="5"/>
  <c r="E68" i="5"/>
  <c r="X68" i="5" s="1"/>
  <c r="V69" i="5"/>
  <c r="E69" i="5"/>
  <c r="X69" i="5" s="1"/>
  <c r="V70" i="5"/>
  <c r="E70" i="5"/>
  <c r="X70" i="5" s="1"/>
  <c r="V71" i="5"/>
  <c r="E71" i="5"/>
  <c r="X71" i="5" s="1"/>
  <c r="V72" i="5"/>
  <c r="E72" i="5"/>
  <c r="X72" i="5" s="1"/>
  <c r="V73" i="5"/>
  <c r="E73" i="5"/>
  <c r="X73" i="5" s="1"/>
  <c r="V74" i="5"/>
  <c r="E74" i="5"/>
  <c r="X74" i="5" s="1"/>
  <c r="V75" i="5"/>
  <c r="E75" i="5"/>
  <c r="V76" i="5"/>
  <c r="E76" i="5"/>
  <c r="X76" i="5" s="1"/>
  <c r="V77" i="5"/>
  <c r="E77" i="5"/>
  <c r="X77" i="5" s="1"/>
  <c r="V78" i="5"/>
  <c r="E78" i="5"/>
  <c r="X78" i="5" s="1"/>
  <c r="V79" i="5"/>
  <c r="E79" i="5"/>
  <c r="X79" i="5" s="1"/>
  <c r="V80" i="5"/>
  <c r="E80" i="5"/>
  <c r="X80" i="5" s="1"/>
  <c r="V81" i="5"/>
  <c r="E81" i="5"/>
  <c r="X81" i="5" s="1"/>
  <c r="V82" i="5"/>
  <c r="E82" i="5"/>
  <c r="X82" i="5" s="1"/>
  <c r="V83" i="5"/>
  <c r="E83" i="5"/>
  <c r="X83" i="5" s="1"/>
  <c r="V84" i="5"/>
  <c r="E84" i="5"/>
  <c r="V85" i="5"/>
  <c r="E85" i="5"/>
  <c r="X85" i="5" s="1"/>
  <c r="V86" i="5"/>
  <c r="E86" i="5"/>
  <c r="X86" i="5" s="1"/>
  <c r="V87" i="5"/>
  <c r="E87" i="5"/>
  <c r="X87" i="5" s="1"/>
  <c r="V88" i="5"/>
  <c r="E88" i="5"/>
  <c r="X88" i="5" s="1"/>
  <c r="V89" i="5"/>
  <c r="E89" i="5"/>
  <c r="X89" i="5" s="1"/>
  <c r="V90" i="5"/>
  <c r="E90" i="5"/>
  <c r="X90" i="5" s="1"/>
  <c r="V91" i="5"/>
  <c r="E91" i="5"/>
  <c r="X91" i="5" s="1"/>
  <c r="V92" i="5"/>
  <c r="E92" i="5"/>
  <c r="X92" i="5" s="1"/>
  <c r="V93" i="5"/>
  <c r="E93" i="5"/>
  <c r="X93" i="5" s="1"/>
  <c r="V94" i="5"/>
  <c r="E94" i="5"/>
  <c r="X94" i="5" s="1"/>
  <c r="V95" i="5"/>
  <c r="E95" i="5"/>
  <c r="X95" i="5" s="1"/>
  <c r="V96" i="5"/>
  <c r="E96" i="5"/>
  <c r="X96" i="5" s="1"/>
  <c r="V97" i="5"/>
  <c r="E97" i="5"/>
  <c r="X97" i="5" s="1"/>
  <c r="V98" i="5"/>
  <c r="E98" i="5"/>
  <c r="X98" i="5" s="1"/>
  <c r="V99" i="5"/>
  <c r="E99" i="5"/>
  <c r="X99" i="5" s="1"/>
  <c r="V100" i="5"/>
  <c r="E100" i="5"/>
  <c r="X100" i="5" s="1"/>
  <c r="V101" i="5"/>
  <c r="E101" i="5"/>
  <c r="X101" i="5" s="1"/>
  <c r="V102" i="5"/>
  <c r="E102" i="5"/>
  <c r="X102" i="5" s="1"/>
  <c r="V103" i="5"/>
  <c r="E103" i="5"/>
  <c r="X103" i="5" s="1"/>
  <c r="V104" i="5"/>
  <c r="E104" i="5"/>
  <c r="V105" i="5"/>
  <c r="E105" i="5"/>
  <c r="X105" i="5" s="1"/>
  <c r="V106" i="5"/>
  <c r="E106" i="5"/>
  <c r="X106" i="5" s="1"/>
  <c r="V107" i="5"/>
  <c r="E107" i="5"/>
  <c r="X107" i="5" s="1"/>
  <c r="V108" i="5"/>
  <c r="E108" i="5"/>
  <c r="X108" i="5" s="1"/>
  <c r="V109" i="5"/>
  <c r="E109" i="5"/>
  <c r="X109" i="5" s="1"/>
  <c r="V110" i="5"/>
  <c r="E110" i="5"/>
  <c r="X110" i="5" s="1"/>
  <c r="V111" i="5"/>
  <c r="E111" i="5"/>
  <c r="V112" i="5"/>
  <c r="E112" i="5"/>
  <c r="X112" i="5" s="1"/>
  <c r="V113" i="5"/>
  <c r="E113" i="5"/>
  <c r="X113" i="5" s="1"/>
  <c r="V114" i="5"/>
  <c r="E114" i="5"/>
  <c r="X114" i="5" s="1"/>
  <c r="V115" i="5"/>
  <c r="E115" i="5"/>
  <c r="X115" i="5" s="1"/>
  <c r="V116" i="5"/>
  <c r="E116" i="5"/>
  <c r="X116" i="5" s="1"/>
  <c r="V117" i="5"/>
  <c r="E117" i="5"/>
  <c r="X117" i="5" s="1"/>
  <c r="V118" i="5"/>
  <c r="E118" i="5"/>
  <c r="X118" i="5" s="1"/>
  <c r="V119" i="5"/>
  <c r="E119" i="5"/>
  <c r="X119" i="5" s="1"/>
  <c r="V120" i="5"/>
  <c r="E120" i="5"/>
  <c r="X120" i="5" s="1"/>
  <c r="V121" i="5"/>
  <c r="E121" i="5"/>
  <c r="X121" i="5" s="1"/>
  <c r="V122" i="5"/>
  <c r="E122" i="5"/>
  <c r="X122" i="5" s="1"/>
  <c r="V123" i="5"/>
  <c r="E123" i="5"/>
  <c r="V124" i="5"/>
  <c r="E124" i="5"/>
  <c r="X124" i="5" s="1"/>
  <c r="V125" i="5"/>
  <c r="E125" i="5"/>
  <c r="X125" i="5" s="1"/>
  <c r="V126" i="5"/>
  <c r="E126" i="5"/>
  <c r="X126" i="5" s="1"/>
  <c r="V127" i="5"/>
  <c r="E127" i="5"/>
  <c r="X127" i="5" s="1"/>
  <c r="V128" i="5"/>
  <c r="E128" i="5"/>
  <c r="X128" i="5" s="1"/>
  <c r="V129" i="5"/>
  <c r="E129" i="5"/>
  <c r="X129" i="5" s="1"/>
  <c r="V130" i="5"/>
  <c r="E130" i="5"/>
  <c r="X130" i="5" s="1"/>
  <c r="V131" i="5"/>
  <c r="E131" i="5"/>
  <c r="V132" i="5"/>
  <c r="E132" i="5"/>
  <c r="X132" i="5" s="1"/>
  <c r="V133" i="5"/>
  <c r="E133" i="5"/>
  <c r="X133" i="5" s="1"/>
  <c r="V134" i="5"/>
  <c r="E134" i="5"/>
  <c r="X134" i="5" s="1"/>
  <c r="V135" i="5"/>
  <c r="E135" i="5"/>
  <c r="X135" i="5" s="1"/>
  <c r="V136" i="5"/>
  <c r="E136" i="5"/>
  <c r="X136" i="5" s="1"/>
  <c r="V137" i="5"/>
  <c r="E137" i="5"/>
  <c r="X137" i="5" s="1"/>
  <c r="V138" i="5"/>
  <c r="E138" i="5"/>
  <c r="X138" i="5" s="1"/>
  <c r="V139" i="5"/>
  <c r="E139" i="5"/>
  <c r="X139" i="5" s="1"/>
  <c r="V140" i="5"/>
  <c r="E140" i="5"/>
  <c r="X140" i="5" s="1"/>
  <c r="V141" i="5"/>
  <c r="E141" i="5"/>
  <c r="V142" i="5"/>
  <c r="E142" i="5"/>
  <c r="X142" i="5" s="1"/>
  <c r="V143" i="5"/>
  <c r="E143" i="5"/>
  <c r="X143" i="5" s="1"/>
  <c r="V144" i="5"/>
  <c r="E144" i="5"/>
  <c r="X144" i="5" s="1"/>
  <c r="V145" i="5"/>
  <c r="E145" i="5"/>
  <c r="X145" i="5" s="1"/>
  <c r="V146" i="5"/>
  <c r="E146" i="5"/>
  <c r="X146" i="5" s="1"/>
  <c r="V147" i="5"/>
  <c r="E147" i="5"/>
  <c r="X147" i="5" s="1"/>
  <c r="V148" i="5"/>
  <c r="E148" i="5"/>
  <c r="X148" i="5" s="1"/>
  <c r="V149" i="5"/>
  <c r="E149" i="5"/>
  <c r="X149" i="5" s="1"/>
  <c r="V150" i="5"/>
  <c r="E150" i="5"/>
  <c r="X150" i="5" s="1"/>
  <c r="V151" i="5"/>
  <c r="E151" i="5"/>
  <c r="X151" i="5" s="1"/>
  <c r="V152" i="5"/>
  <c r="E152" i="5"/>
  <c r="X152" i="5" s="1"/>
  <c r="V153" i="5"/>
  <c r="E153" i="5"/>
  <c r="X153" i="5" s="1"/>
  <c r="V154" i="5"/>
  <c r="E154" i="5"/>
  <c r="X154" i="5" s="1"/>
  <c r="V155" i="5"/>
  <c r="E155" i="5"/>
  <c r="X155" i="5" s="1"/>
  <c r="V156" i="5"/>
  <c r="E156" i="5"/>
  <c r="X156" i="5" s="1"/>
  <c r="V157" i="5"/>
  <c r="E157" i="5"/>
  <c r="X157" i="5" s="1"/>
  <c r="V158" i="5"/>
  <c r="E158" i="5"/>
  <c r="X158" i="5" s="1"/>
  <c r="V159" i="5"/>
  <c r="E159" i="5"/>
  <c r="X159" i="5" s="1"/>
  <c r="V160" i="5"/>
  <c r="E160" i="5"/>
  <c r="X160" i="5" s="1"/>
  <c r="V161" i="5"/>
  <c r="E161" i="5"/>
  <c r="X161" i="5" s="1"/>
  <c r="V162" i="5"/>
  <c r="E162" i="5"/>
  <c r="X162" i="5" s="1"/>
  <c r="V163" i="5"/>
  <c r="E163" i="5"/>
  <c r="X163" i="5" s="1"/>
  <c r="V164" i="5"/>
  <c r="E164" i="5"/>
  <c r="X164" i="5" s="1"/>
  <c r="V165" i="5"/>
  <c r="E165" i="5"/>
  <c r="X165" i="5" s="1"/>
  <c r="V166" i="5"/>
  <c r="E166" i="5"/>
  <c r="X166" i="5" s="1"/>
  <c r="V167" i="5"/>
  <c r="E167" i="5"/>
  <c r="X167" i="5" s="1"/>
  <c r="V168" i="5"/>
  <c r="E168" i="5"/>
  <c r="X168" i="5" s="1"/>
  <c r="V169" i="5"/>
  <c r="E169" i="5"/>
  <c r="X169" i="5" s="1"/>
  <c r="V170" i="5"/>
  <c r="E170" i="5"/>
  <c r="X170" i="5" s="1"/>
  <c r="V171" i="5"/>
  <c r="E171" i="5"/>
  <c r="X171" i="5" s="1"/>
  <c r="V172" i="5"/>
  <c r="E172" i="5"/>
  <c r="X172" i="5" s="1"/>
  <c r="V173" i="5"/>
  <c r="E173" i="5"/>
  <c r="X173" i="5" s="1"/>
  <c r="V174" i="5"/>
  <c r="E174" i="5"/>
  <c r="X174" i="5" s="1"/>
  <c r="V175" i="5"/>
  <c r="E175" i="5"/>
  <c r="X175" i="5" s="1"/>
  <c r="V176" i="5"/>
  <c r="E176" i="5"/>
  <c r="X176" i="5" s="1"/>
  <c r="V177" i="5"/>
  <c r="E177" i="5"/>
  <c r="X177" i="5" s="1"/>
  <c r="V178" i="5"/>
  <c r="E178" i="5"/>
  <c r="X178" i="5" s="1"/>
  <c r="V179" i="5"/>
  <c r="E179" i="5"/>
  <c r="X179" i="5" s="1"/>
  <c r="V180" i="5"/>
  <c r="E180" i="5"/>
  <c r="X180" i="5" s="1"/>
  <c r="V181" i="5"/>
  <c r="E181" i="5"/>
  <c r="X181" i="5" s="1"/>
  <c r="V182" i="5"/>
  <c r="E182" i="5"/>
  <c r="X182" i="5" s="1"/>
  <c r="V183" i="5"/>
  <c r="E183" i="5"/>
  <c r="V184" i="5"/>
  <c r="E184" i="5"/>
  <c r="X184" i="5" s="1"/>
  <c r="V185" i="5"/>
  <c r="E185" i="5"/>
  <c r="X185" i="5" s="1"/>
  <c r="V186" i="5"/>
  <c r="E186" i="5"/>
  <c r="X186" i="5" s="1"/>
  <c r="V187" i="5"/>
  <c r="E187" i="5"/>
  <c r="X187" i="5" s="1"/>
  <c r="V188" i="5"/>
  <c r="E188" i="5"/>
  <c r="V189" i="5"/>
  <c r="E189" i="5"/>
  <c r="X189" i="5" s="1"/>
  <c r="V190" i="5"/>
  <c r="E190" i="5"/>
  <c r="X190" i="5" s="1"/>
  <c r="V191" i="5"/>
  <c r="E191" i="5"/>
  <c r="X191" i="5" s="1"/>
  <c r="V192" i="5"/>
  <c r="E192" i="5"/>
  <c r="V193" i="5"/>
  <c r="E193" i="5"/>
  <c r="X193" i="5" s="1"/>
  <c r="V194" i="5"/>
  <c r="E194" i="5"/>
  <c r="X194" i="5" s="1"/>
  <c r="V195" i="5"/>
  <c r="E195" i="5"/>
  <c r="X195" i="5" s="1"/>
  <c r="V196" i="5"/>
  <c r="E196" i="5"/>
  <c r="X196" i="5" s="1"/>
  <c r="V197" i="5"/>
  <c r="E197" i="5"/>
  <c r="X197" i="5" s="1"/>
  <c r="V198" i="5"/>
  <c r="E198" i="5"/>
  <c r="X198" i="5" s="1"/>
  <c r="V199" i="5"/>
  <c r="E199" i="5"/>
  <c r="X199" i="5" s="1"/>
  <c r="V200" i="5"/>
  <c r="E200" i="5"/>
  <c r="X200" i="5" s="1"/>
  <c r="V201" i="5"/>
  <c r="E201" i="5"/>
  <c r="X201" i="5" s="1"/>
  <c r="V202" i="5"/>
  <c r="E202" i="5"/>
  <c r="X202" i="5" s="1"/>
  <c r="V203" i="5"/>
  <c r="E203" i="5"/>
  <c r="V204" i="5"/>
  <c r="E204" i="5"/>
  <c r="X204" i="5" s="1"/>
  <c r="V205" i="5"/>
  <c r="E205" i="5"/>
  <c r="X205" i="5" s="1"/>
  <c r="V206" i="5"/>
  <c r="E206" i="5"/>
  <c r="X206" i="5" s="1"/>
  <c r="V207" i="5"/>
  <c r="E207" i="5"/>
  <c r="X207" i="5" s="1"/>
  <c r="V208" i="5"/>
  <c r="E208" i="5"/>
  <c r="X208" i="5" s="1"/>
  <c r="V209" i="5"/>
  <c r="E209" i="5"/>
  <c r="X209" i="5" s="1"/>
  <c r="V210" i="5"/>
  <c r="E210" i="5"/>
  <c r="X210" i="5" s="1"/>
  <c r="V211" i="5"/>
  <c r="E211" i="5"/>
  <c r="X211" i="5" s="1"/>
  <c r="V212" i="5"/>
  <c r="E212" i="5"/>
  <c r="X212" i="5" s="1"/>
  <c r="V213" i="5"/>
  <c r="E213" i="5"/>
  <c r="V214" i="5"/>
  <c r="E214" i="5"/>
  <c r="X214" i="5" s="1"/>
  <c r="V215" i="5"/>
  <c r="E215" i="5"/>
  <c r="X215" i="5" s="1"/>
  <c r="V216" i="5"/>
  <c r="E216" i="5"/>
  <c r="X216" i="5" s="1"/>
  <c r="V217" i="5"/>
  <c r="E217" i="5"/>
  <c r="X217" i="5" s="1"/>
  <c r="V218" i="5"/>
  <c r="E218" i="5"/>
  <c r="X218" i="5" s="1"/>
  <c r="V219" i="5"/>
  <c r="E219" i="5"/>
  <c r="X219" i="5" s="1"/>
  <c r="V220" i="5"/>
  <c r="E220" i="5"/>
  <c r="X220" i="5" s="1"/>
  <c r="V221" i="5"/>
  <c r="E221" i="5"/>
  <c r="X221" i="5" s="1"/>
  <c r="V222" i="5"/>
  <c r="E222" i="5"/>
  <c r="X222" i="5" s="1"/>
  <c r="V223" i="5"/>
  <c r="E223" i="5"/>
  <c r="X223" i="5" s="1"/>
  <c r="V224" i="5"/>
  <c r="E224" i="5"/>
  <c r="X224" i="5" s="1"/>
  <c r="V225" i="5"/>
  <c r="E225" i="5"/>
  <c r="V226" i="5"/>
  <c r="E226" i="5"/>
  <c r="X226" i="5" s="1"/>
  <c r="V227" i="5"/>
  <c r="E227" i="5"/>
  <c r="X227" i="5" s="1"/>
  <c r="V228" i="5"/>
  <c r="E228" i="5"/>
  <c r="X228" i="5" s="1"/>
  <c r="V229" i="5"/>
  <c r="E229" i="5"/>
  <c r="X229" i="5" s="1"/>
  <c r="V230" i="5"/>
  <c r="E230" i="5"/>
  <c r="X230" i="5" s="1"/>
  <c r="V231" i="5"/>
  <c r="E231" i="5"/>
  <c r="X231" i="5" s="1"/>
  <c r="V232" i="5"/>
  <c r="E232" i="5"/>
  <c r="X232" i="5" s="1"/>
  <c r="V233" i="5"/>
  <c r="E233" i="5"/>
  <c r="X233" i="5" s="1"/>
  <c r="V234" i="5"/>
  <c r="E234" i="5"/>
  <c r="X234" i="5" s="1"/>
  <c r="V235" i="5"/>
  <c r="E235" i="5"/>
  <c r="X235" i="5" s="1"/>
  <c r="V236" i="5"/>
  <c r="E236" i="5"/>
  <c r="X236" i="5" s="1"/>
  <c r="V237" i="5"/>
  <c r="E237" i="5"/>
  <c r="X237" i="5" s="1"/>
  <c r="V238" i="5"/>
  <c r="E238" i="5"/>
  <c r="X238" i="5" s="1"/>
  <c r="V239" i="5"/>
  <c r="E239" i="5"/>
  <c r="X239" i="5" s="1"/>
  <c r="V240" i="5"/>
  <c r="E240" i="5"/>
  <c r="X240" i="5" s="1"/>
  <c r="V241" i="5"/>
  <c r="E241" i="5"/>
  <c r="X241" i="5" s="1"/>
  <c r="V242" i="5"/>
  <c r="E242" i="5"/>
  <c r="X242" i="5" s="1"/>
  <c r="V243" i="5"/>
  <c r="E243" i="5"/>
  <c r="X243" i="5" s="1"/>
  <c r="V244" i="5"/>
  <c r="E244" i="5"/>
  <c r="X244" i="5" s="1"/>
  <c r="V245" i="5"/>
  <c r="E245" i="5"/>
  <c r="V246" i="5"/>
  <c r="E246" i="5"/>
  <c r="X246" i="5" s="1"/>
  <c r="V247" i="5"/>
  <c r="E247" i="5"/>
  <c r="X247" i="5" s="1"/>
  <c r="V248" i="5"/>
  <c r="E248" i="5"/>
  <c r="X248" i="5" s="1"/>
  <c r="V249" i="5"/>
  <c r="E249" i="5"/>
  <c r="X249" i="5" s="1"/>
  <c r="V250" i="5"/>
  <c r="E250" i="5"/>
  <c r="X250" i="5" s="1"/>
  <c r="V251" i="5"/>
  <c r="E251" i="5"/>
  <c r="X251" i="5" s="1"/>
  <c r="V252" i="5"/>
  <c r="E252" i="5"/>
  <c r="X252" i="5" s="1"/>
  <c r="V253" i="5"/>
  <c r="E253" i="5"/>
  <c r="X253" i="5" s="1"/>
  <c r="V254" i="5"/>
  <c r="E254" i="5"/>
  <c r="X254" i="5" s="1"/>
  <c r="V255" i="5"/>
  <c r="E255" i="5"/>
  <c r="V256" i="5"/>
  <c r="E256" i="5"/>
  <c r="X256" i="5" s="1"/>
  <c r="V257" i="5"/>
  <c r="E257" i="5"/>
  <c r="X257" i="5" s="1"/>
  <c r="V258" i="5"/>
  <c r="E258" i="5"/>
  <c r="X258" i="5" s="1"/>
  <c r="V259" i="5"/>
  <c r="E259" i="5"/>
  <c r="X259" i="5" s="1"/>
  <c r="V260" i="5"/>
  <c r="E260" i="5"/>
  <c r="X260" i="5" s="1"/>
  <c r="V261" i="5"/>
  <c r="E261" i="5"/>
  <c r="X261" i="5" s="1"/>
  <c r="V262" i="5"/>
  <c r="E262" i="5"/>
  <c r="X262" i="5" s="1"/>
  <c r="V263" i="5"/>
  <c r="E263" i="5"/>
  <c r="X263" i="5" s="1"/>
  <c r="V264" i="5"/>
  <c r="E264" i="5"/>
  <c r="X264" i="5" s="1"/>
  <c r="V265" i="5"/>
  <c r="E265" i="5"/>
  <c r="X265" i="5" s="1"/>
  <c r="V266" i="5"/>
  <c r="E266" i="5"/>
  <c r="X266" i="5" s="1"/>
  <c r="V267" i="5"/>
  <c r="E267" i="5"/>
  <c r="X267" i="5" s="1"/>
  <c r="V268" i="5"/>
  <c r="E268" i="5"/>
  <c r="X268" i="5" s="1"/>
  <c r="V269" i="5"/>
  <c r="E269" i="5"/>
  <c r="X269" i="5" s="1"/>
  <c r="V270" i="5"/>
  <c r="E270" i="5"/>
  <c r="X270" i="5" s="1"/>
  <c r="V271" i="5"/>
  <c r="E271" i="5"/>
  <c r="X271" i="5" s="1"/>
  <c r="V272" i="5"/>
  <c r="E272" i="5"/>
  <c r="X272" i="5" s="1"/>
  <c r="V273" i="5"/>
  <c r="E273" i="5"/>
  <c r="X273" i="5" s="1"/>
  <c r="V274" i="5"/>
  <c r="E274" i="5"/>
  <c r="X274" i="5" s="1"/>
  <c r="V275" i="5"/>
  <c r="E275" i="5"/>
  <c r="X275" i="5" s="1"/>
  <c r="V276" i="5"/>
  <c r="E276" i="5"/>
  <c r="V277" i="5"/>
  <c r="E277" i="5"/>
  <c r="X277" i="5" s="1"/>
  <c r="V278" i="5"/>
  <c r="E278" i="5"/>
  <c r="X278" i="5" s="1"/>
  <c r="V279" i="5"/>
  <c r="E279" i="5"/>
  <c r="X279" i="5" s="1"/>
  <c r="V280" i="5"/>
  <c r="E280" i="5"/>
  <c r="X280" i="5" s="1"/>
  <c r="V281" i="5"/>
  <c r="E281" i="5"/>
  <c r="X281" i="5" s="1"/>
  <c r="V282" i="5"/>
  <c r="E282" i="5"/>
  <c r="X282" i="5" s="1"/>
  <c r="V283" i="5"/>
  <c r="E283" i="5"/>
  <c r="X283" i="5" s="1"/>
  <c r="V284" i="5"/>
  <c r="E284" i="5"/>
  <c r="X284" i="5" s="1"/>
  <c r="V285" i="5"/>
  <c r="E285" i="5"/>
  <c r="V286" i="5"/>
  <c r="E286" i="5"/>
  <c r="X286" i="5" s="1"/>
  <c r="V287" i="5"/>
  <c r="E287" i="5"/>
  <c r="X287" i="5" s="1"/>
  <c r="V288" i="5"/>
  <c r="E288" i="5"/>
  <c r="X288" i="5" s="1"/>
  <c r="V289" i="5"/>
  <c r="E289" i="5"/>
  <c r="X289" i="5" s="1"/>
  <c r="V290" i="5"/>
  <c r="E290" i="5"/>
  <c r="X290" i="5" s="1"/>
  <c r="V291" i="5"/>
  <c r="E291" i="5"/>
  <c r="X291" i="5" s="1"/>
  <c r="V292" i="5"/>
  <c r="E292" i="5"/>
  <c r="X292" i="5" s="1"/>
  <c r="V293" i="5"/>
  <c r="E293" i="5"/>
  <c r="X293" i="5" s="1"/>
  <c r="V294" i="5"/>
  <c r="E294" i="5"/>
  <c r="X294" i="5" s="1"/>
  <c r="V295" i="5"/>
  <c r="E295" i="5"/>
  <c r="X295" i="5" s="1"/>
  <c r="V296" i="5"/>
  <c r="E296" i="5"/>
  <c r="X296" i="5" s="1"/>
  <c r="V297" i="5"/>
  <c r="E297" i="5"/>
  <c r="X297" i="5" s="1"/>
  <c r="V298" i="5"/>
  <c r="E298" i="5"/>
  <c r="X298" i="5" s="1"/>
  <c r="V299" i="5"/>
  <c r="E299" i="5"/>
  <c r="X299" i="5" s="1"/>
  <c r="V300" i="5"/>
  <c r="E300" i="5"/>
  <c r="X300" i="5" s="1"/>
  <c r="V301" i="5"/>
  <c r="E301" i="5"/>
  <c r="X301" i="5" s="1"/>
  <c r="V302" i="5"/>
  <c r="E302" i="5"/>
  <c r="X302" i="5" s="1"/>
  <c r="V303" i="5"/>
  <c r="E303" i="5"/>
  <c r="X303" i="5" s="1"/>
  <c r="V304" i="5"/>
  <c r="E304" i="5"/>
  <c r="X304" i="5" s="1"/>
  <c r="V305" i="5"/>
  <c r="E305" i="5"/>
  <c r="X305" i="5" s="1"/>
  <c r="V306" i="5"/>
  <c r="E306" i="5"/>
  <c r="X306" i="5" s="1"/>
  <c r="V307" i="5"/>
  <c r="E307" i="5"/>
  <c r="X307" i="5" s="1"/>
  <c r="V308" i="5"/>
  <c r="E308" i="5"/>
  <c r="V309" i="5"/>
  <c r="E309" i="5"/>
  <c r="X309" i="5" s="1"/>
  <c r="V310" i="5"/>
  <c r="E310" i="5"/>
  <c r="X310" i="5" s="1"/>
  <c r="V311" i="5"/>
  <c r="E311" i="5"/>
  <c r="X311" i="5" s="1"/>
  <c r="V312" i="5"/>
  <c r="E312" i="5"/>
  <c r="X312" i="5" s="1"/>
  <c r="V313" i="5"/>
  <c r="E313" i="5"/>
  <c r="X313" i="5" s="1"/>
  <c r="V314" i="5"/>
  <c r="E314" i="5"/>
  <c r="X314" i="5" s="1"/>
  <c r="V315" i="5"/>
  <c r="E315" i="5"/>
  <c r="V316" i="5"/>
  <c r="E316" i="5"/>
  <c r="X316" i="5" s="1"/>
  <c r="V317" i="5"/>
  <c r="E317" i="5"/>
  <c r="X317" i="5" s="1"/>
  <c r="V318" i="5"/>
  <c r="E318" i="5"/>
  <c r="X318" i="5" s="1"/>
  <c r="V319" i="5"/>
  <c r="E319" i="5"/>
  <c r="X319" i="5" s="1"/>
  <c r="V320" i="5"/>
  <c r="E320" i="5"/>
  <c r="X320" i="5" s="1"/>
  <c r="V321" i="5"/>
  <c r="E321" i="5"/>
  <c r="X321" i="5" s="1"/>
  <c r="V322" i="5"/>
  <c r="E322" i="5"/>
  <c r="X322" i="5" s="1"/>
  <c r="V323" i="5"/>
  <c r="E323" i="5"/>
  <c r="X323" i="5" s="1"/>
  <c r="V324" i="5"/>
  <c r="E324" i="5"/>
  <c r="X324" i="5" s="1"/>
  <c r="V325" i="5"/>
  <c r="E325" i="5"/>
  <c r="X325" i="5" s="1"/>
  <c r="V326" i="5"/>
  <c r="E326" i="5"/>
  <c r="X326" i="5" s="1"/>
  <c r="V327" i="5"/>
  <c r="E327" i="5"/>
  <c r="X327" i="5" s="1"/>
  <c r="V328" i="5"/>
  <c r="E328" i="5"/>
  <c r="X328" i="5" s="1"/>
  <c r="V329" i="5"/>
  <c r="E329" i="5"/>
  <c r="X329" i="5" s="1"/>
  <c r="V330" i="5"/>
  <c r="E330" i="5"/>
  <c r="X330" i="5" s="1"/>
  <c r="V331" i="5"/>
  <c r="E331" i="5"/>
  <c r="X331" i="5" s="1"/>
  <c r="V332" i="5"/>
  <c r="E332" i="5"/>
  <c r="X332" i="5" s="1"/>
  <c r="V333" i="5"/>
  <c r="E333" i="5"/>
  <c r="X333" i="5" s="1"/>
  <c r="V334" i="5"/>
  <c r="E334" i="5"/>
  <c r="X334" i="5" s="1"/>
  <c r="V335" i="5"/>
  <c r="E335" i="5"/>
  <c r="X335" i="5" s="1"/>
  <c r="V336" i="5"/>
  <c r="E336" i="5"/>
  <c r="V337" i="5"/>
  <c r="E337" i="5"/>
  <c r="X337" i="5" s="1"/>
  <c r="V338" i="5"/>
  <c r="E338" i="5"/>
  <c r="X338" i="5" s="1"/>
  <c r="V339" i="5"/>
  <c r="E339" i="5"/>
  <c r="X339" i="5" s="1"/>
  <c r="V340" i="5"/>
  <c r="E340" i="5"/>
  <c r="X340" i="5" s="1"/>
  <c r="V341" i="5"/>
  <c r="E341" i="5"/>
  <c r="X341" i="5" s="1"/>
  <c r="V342" i="5"/>
  <c r="E342" i="5"/>
  <c r="X342" i="5" s="1"/>
  <c r="V343" i="5"/>
  <c r="E343" i="5"/>
  <c r="X343" i="5" s="1"/>
  <c r="V344" i="5"/>
  <c r="E344" i="5"/>
  <c r="X344" i="5" s="1"/>
  <c r="V345" i="5"/>
  <c r="E345" i="5"/>
  <c r="V346" i="5"/>
  <c r="E346" i="5"/>
  <c r="X346" i="5" s="1"/>
  <c r="V347" i="5"/>
  <c r="E347" i="5"/>
  <c r="X347" i="5" s="1"/>
  <c r="V348" i="5"/>
  <c r="E348" i="5"/>
  <c r="V349" i="5"/>
  <c r="E349" i="5"/>
  <c r="X349" i="5" s="1"/>
  <c r="V350" i="5"/>
  <c r="E350" i="5"/>
  <c r="X350" i="5" s="1"/>
  <c r="V351" i="5"/>
  <c r="E351" i="5"/>
  <c r="X351" i="5" s="1"/>
  <c r="V352" i="5"/>
  <c r="E352" i="5"/>
  <c r="X352" i="5" s="1"/>
  <c r="V353" i="5"/>
  <c r="E353" i="5"/>
  <c r="X353" i="5" s="1"/>
  <c r="V354" i="5"/>
  <c r="E354" i="5"/>
  <c r="X354" i="5" s="1"/>
  <c r="V355" i="5"/>
  <c r="E355" i="5"/>
  <c r="X355" i="5" s="1"/>
  <c r="V356" i="5"/>
  <c r="E356" i="5"/>
  <c r="X356" i="5" s="1"/>
  <c r="V357" i="5"/>
  <c r="E357" i="5"/>
  <c r="X357" i="5" s="1"/>
  <c r="V358" i="5"/>
  <c r="E358" i="5"/>
  <c r="X358" i="5" s="1"/>
  <c r="V359" i="5"/>
  <c r="E359" i="5"/>
  <c r="X359" i="5" s="1"/>
  <c r="V360" i="5"/>
  <c r="E360" i="5"/>
  <c r="X360" i="5" s="1"/>
  <c r="V361" i="5"/>
  <c r="E361" i="5"/>
  <c r="X361" i="5" s="1"/>
  <c r="V362" i="5"/>
  <c r="E362" i="5"/>
  <c r="X362" i="5" s="1"/>
  <c r="V363" i="5"/>
  <c r="E363" i="5"/>
  <c r="V364" i="5"/>
  <c r="E364" i="5"/>
  <c r="X364" i="5" s="1"/>
  <c r="V365" i="5"/>
  <c r="E365" i="5"/>
  <c r="X365" i="5" s="1"/>
  <c r="V366" i="5"/>
  <c r="E366" i="5"/>
  <c r="X366" i="5" s="1"/>
  <c r="V367" i="5"/>
  <c r="E367" i="5"/>
  <c r="X367" i="5" s="1"/>
  <c r="V368" i="5"/>
  <c r="E368" i="5"/>
  <c r="X368" i="5" s="1"/>
  <c r="V369" i="5"/>
  <c r="E369" i="5"/>
  <c r="X369" i="5" s="1"/>
  <c r="V370" i="5"/>
  <c r="E370" i="5"/>
  <c r="X370" i="5" s="1"/>
  <c r="V371" i="5"/>
  <c r="E371" i="5"/>
  <c r="X371" i="5" s="1"/>
  <c r="V372" i="5"/>
  <c r="E372" i="5"/>
  <c r="X372" i="5" s="1"/>
  <c r="V373" i="5"/>
  <c r="E373" i="5"/>
  <c r="X373" i="5" s="1"/>
  <c r="V374" i="5"/>
  <c r="E374" i="5"/>
  <c r="X374" i="5" s="1"/>
  <c r="V375" i="5"/>
  <c r="E375" i="5"/>
  <c r="V376" i="5"/>
  <c r="E376" i="5"/>
  <c r="X376" i="5" s="1"/>
  <c r="V377" i="5"/>
  <c r="E377" i="5"/>
  <c r="X377" i="5" s="1"/>
  <c r="V378" i="5"/>
  <c r="E378" i="5"/>
  <c r="X378" i="5" s="1"/>
  <c r="V379" i="5"/>
  <c r="E379" i="5"/>
  <c r="X379" i="5" s="1"/>
  <c r="V380" i="5"/>
  <c r="E380" i="5"/>
  <c r="X380" i="5" s="1"/>
  <c r="V381" i="5"/>
  <c r="E381" i="5"/>
  <c r="X381" i="5" s="1"/>
  <c r="V382" i="5"/>
  <c r="E382" i="5"/>
  <c r="X382" i="5" s="1"/>
  <c r="V383" i="5"/>
  <c r="E383" i="5"/>
  <c r="X383" i="5" s="1"/>
  <c r="V384" i="5"/>
  <c r="E384" i="5"/>
  <c r="V385" i="5"/>
  <c r="E385" i="5"/>
  <c r="X385" i="5" s="1"/>
  <c r="V386" i="5"/>
  <c r="E386" i="5"/>
  <c r="X386" i="5" s="1"/>
  <c r="V387" i="5"/>
  <c r="E387" i="5"/>
  <c r="X387" i="5" s="1"/>
  <c r="V388" i="5"/>
  <c r="E388" i="5"/>
  <c r="X388" i="5" s="1"/>
  <c r="V389" i="5"/>
  <c r="E389" i="5"/>
  <c r="X389" i="5" s="1"/>
  <c r="V390" i="5"/>
  <c r="E390" i="5"/>
  <c r="X390" i="5" s="1"/>
  <c r="V391" i="5"/>
  <c r="E391" i="5"/>
  <c r="X391" i="5" s="1"/>
  <c r="V392" i="5"/>
  <c r="E392" i="5"/>
  <c r="X392" i="5" s="1"/>
  <c r="V393" i="5"/>
  <c r="E393" i="5"/>
  <c r="V394" i="5"/>
  <c r="E394" i="5"/>
  <c r="X394" i="5" s="1"/>
  <c r="V395" i="5"/>
  <c r="E395" i="5"/>
  <c r="X395" i="5" s="1"/>
  <c r="V396" i="5"/>
  <c r="E396" i="5"/>
  <c r="X396" i="5" s="1"/>
  <c r="V397" i="5"/>
  <c r="E397" i="5"/>
  <c r="X397" i="5" s="1"/>
  <c r="V398" i="5"/>
  <c r="E398" i="5"/>
  <c r="X398" i="5" s="1"/>
  <c r="V399" i="5"/>
  <c r="E399" i="5"/>
  <c r="X399" i="5" s="1"/>
  <c r="V400" i="5"/>
  <c r="E400" i="5"/>
  <c r="X400" i="5" s="1"/>
  <c r="V401" i="5"/>
  <c r="E401" i="5"/>
  <c r="X401" i="5" s="1"/>
  <c r="V402" i="5"/>
  <c r="E402" i="5"/>
  <c r="X402" i="5" s="1"/>
  <c r="V403" i="5"/>
  <c r="E403" i="5"/>
  <c r="X403" i="5" s="1"/>
  <c r="V404" i="5"/>
  <c r="E404" i="5"/>
  <c r="X404" i="5" s="1"/>
  <c r="V405" i="5"/>
  <c r="E405" i="5"/>
  <c r="X405" i="5" s="1"/>
  <c r="V406" i="5"/>
  <c r="E406" i="5"/>
  <c r="X406" i="5" s="1"/>
  <c r="V407" i="5"/>
  <c r="E407" i="5"/>
  <c r="X407" i="5" s="1"/>
  <c r="V408" i="5"/>
  <c r="E408" i="5"/>
  <c r="V409" i="5"/>
  <c r="E409" i="5"/>
  <c r="X409" i="5" s="1"/>
  <c r="V410" i="5"/>
  <c r="E410" i="5"/>
  <c r="X410" i="5" s="1"/>
  <c r="V411" i="5"/>
  <c r="E411" i="5"/>
  <c r="X411" i="5" s="1"/>
  <c r="V412" i="5"/>
  <c r="E412" i="5"/>
  <c r="X412" i="5" s="1"/>
  <c r="V413" i="5"/>
  <c r="E413" i="5"/>
  <c r="X413" i="5" s="1"/>
  <c r="V414" i="5"/>
  <c r="E414" i="5"/>
  <c r="X414" i="5" s="1"/>
  <c r="V415" i="5"/>
  <c r="E415" i="5"/>
  <c r="X415" i="5" s="1"/>
  <c r="V416" i="5"/>
  <c r="E416" i="5"/>
  <c r="X416" i="5" s="1"/>
  <c r="V417" i="5"/>
  <c r="E417" i="5"/>
  <c r="X417" i="5" s="1"/>
  <c r="V418" i="5"/>
  <c r="E418" i="5"/>
  <c r="X418" i="5" s="1"/>
  <c r="V419" i="5"/>
  <c r="E419" i="5"/>
  <c r="X419" i="5" s="1"/>
  <c r="V420" i="5"/>
  <c r="E420" i="5"/>
  <c r="X420" i="5" s="1"/>
  <c r="V421" i="5"/>
  <c r="E421" i="5"/>
  <c r="X421" i="5" s="1"/>
  <c r="V422" i="5"/>
  <c r="E422" i="5"/>
  <c r="X422" i="5" s="1"/>
  <c r="V423" i="5"/>
  <c r="E423" i="5"/>
  <c r="X423" i="5" s="1"/>
  <c r="V424" i="5"/>
  <c r="E424" i="5"/>
  <c r="X424" i="5" s="1"/>
  <c r="V425" i="5"/>
  <c r="E425" i="5"/>
  <c r="X425" i="5" s="1"/>
  <c r="V426" i="5"/>
  <c r="E426" i="5"/>
  <c r="X426" i="5" s="1"/>
  <c r="V427" i="5"/>
  <c r="E427" i="5"/>
  <c r="X427" i="5" s="1"/>
  <c r="V428" i="5"/>
  <c r="E428" i="5"/>
  <c r="X428" i="5" s="1"/>
  <c r="V429" i="5"/>
  <c r="E429" i="5"/>
  <c r="X429" i="5" s="1"/>
  <c r="V430" i="5"/>
  <c r="E430" i="5"/>
  <c r="X430" i="5" s="1"/>
  <c r="V431" i="5"/>
  <c r="E431" i="5"/>
  <c r="X431" i="5" s="1"/>
  <c r="V432" i="5"/>
  <c r="E432" i="5"/>
  <c r="X432" i="5" s="1"/>
  <c r="V433" i="5"/>
  <c r="E433" i="5"/>
  <c r="X433" i="5" s="1"/>
  <c r="V434" i="5"/>
  <c r="E434" i="5"/>
  <c r="X434" i="5" s="1"/>
  <c r="V435" i="5"/>
  <c r="E435" i="5"/>
  <c r="X435" i="5" s="1"/>
  <c r="V436" i="5"/>
  <c r="E436" i="5"/>
  <c r="X436" i="5" s="1"/>
  <c r="V437" i="5"/>
  <c r="E437" i="5"/>
  <c r="X437" i="5" s="1"/>
  <c r="V438" i="5"/>
  <c r="E438" i="5"/>
  <c r="X438" i="5" s="1"/>
  <c r="V439" i="5"/>
  <c r="E439" i="5"/>
  <c r="X439" i="5" s="1"/>
  <c r="V440" i="5"/>
  <c r="E440" i="5"/>
  <c r="X440" i="5" s="1"/>
  <c r="V441" i="5"/>
  <c r="E441" i="5"/>
  <c r="X441" i="5" s="1"/>
  <c r="V442" i="5"/>
  <c r="E442" i="5"/>
  <c r="X442" i="5" s="1"/>
  <c r="V443" i="5"/>
  <c r="E443" i="5"/>
  <c r="X443" i="5" s="1"/>
  <c r="V444" i="5"/>
  <c r="E444" i="5"/>
  <c r="V445" i="5"/>
  <c r="E445" i="5"/>
  <c r="X445" i="5" s="1"/>
  <c r="V446" i="5"/>
  <c r="E446" i="5"/>
  <c r="X446" i="5" s="1"/>
  <c r="V447" i="5"/>
  <c r="E447" i="5"/>
  <c r="X447" i="5" s="1"/>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V457" i="5"/>
  <c r="E457" i="5"/>
  <c r="X457" i="5" s="1"/>
  <c r="V458" i="5"/>
  <c r="E458" i="5"/>
  <c r="X458" i="5" s="1"/>
  <c r="V459" i="5"/>
  <c r="E459" i="5"/>
  <c r="X459" i="5" s="1"/>
  <c r="V460" i="5"/>
  <c r="E460" i="5"/>
  <c r="X460" i="5" s="1"/>
  <c r="V461" i="5"/>
  <c r="E461" i="5"/>
  <c r="X461" i="5" s="1"/>
  <c r="V462" i="5"/>
  <c r="E462" i="5"/>
  <c r="X462" i="5" s="1"/>
  <c r="V463" i="5"/>
  <c r="E463" i="5"/>
  <c r="X463" i="5" s="1"/>
  <c r="V464" i="5"/>
  <c r="E464" i="5"/>
  <c r="X464" i="5" s="1"/>
  <c r="V465" i="5"/>
  <c r="E465" i="5"/>
  <c r="X465" i="5" s="1"/>
  <c r="V466" i="5"/>
  <c r="E466" i="5"/>
  <c r="X466" i="5" s="1"/>
  <c r="V467" i="5"/>
  <c r="E467" i="5"/>
  <c r="X467" i="5" s="1"/>
  <c r="V468" i="5"/>
  <c r="E468" i="5"/>
  <c r="X468" i="5" s="1"/>
  <c r="V469" i="5"/>
  <c r="E469" i="5"/>
  <c r="X469" i="5" s="1"/>
  <c r="V470" i="5"/>
  <c r="E470" i="5"/>
  <c r="X470" i="5" s="1"/>
  <c r="V471" i="5"/>
  <c r="E471" i="5"/>
  <c r="V472" i="5"/>
  <c r="E472" i="5"/>
  <c r="X472" i="5" s="1"/>
  <c r="V473" i="5"/>
  <c r="E473" i="5"/>
  <c r="X473" i="5" s="1"/>
  <c r="V474" i="5"/>
  <c r="E474" i="5"/>
  <c r="X474" i="5" s="1"/>
  <c r="V475" i="5"/>
  <c r="E475" i="5"/>
  <c r="X475" i="5" s="1"/>
  <c r="V476" i="5"/>
  <c r="E476" i="5"/>
  <c r="X476" i="5" s="1"/>
  <c r="V477" i="5"/>
  <c r="E477" i="5"/>
  <c r="X477"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X486" i="5" s="1"/>
  <c r="V487" i="5"/>
  <c r="E487" i="5"/>
  <c r="X487" i="5" s="1"/>
  <c r="V488" i="5"/>
  <c r="E488" i="5"/>
  <c r="X488" i="5" s="1"/>
  <c r="V489" i="5"/>
  <c r="E489" i="5"/>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X499" i="5" s="1"/>
  <c r="V500" i="5"/>
  <c r="E500" i="5"/>
  <c r="X500" i="5" s="1"/>
  <c r="V501" i="5"/>
  <c r="E501" i="5"/>
  <c r="X501" i="5" s="1"/>
  <c r="V502" i="5"/>
  <c r="E502" i="5"/>
  <c r="X502" i="5" s="1"/>
  <c r="V503" i="5"/>
  <c r="E503" i="5"/>
  <c r="V504" i="5"/>
  <c r="E504" i="5"/>
  <c r="X504" i="5" s="1"/>
  <c r="V505" i="5"/>
  <c r="E505" i="5"/>
  <c r="X505" i="5" s="1"/>
  <c r="V506" i="5"/>
  <c r="E506" i="5"/>
  <c r="X506" i="5" s="1"/>
  <c r="V507" i="5"/>
  <c r="E507" i="5"/>
  <c r="V508" i="5"/>
  <c r="E508" i="5"/>
  <c r="X508" i="5" s="1"/>
  <c r="V509" i="5"/>
  <c r="E509" i="5"/>
  <c r="X509" i="5" s="1"/>
  <c r="V510" i="5"/>
  <c r="E510" i="5"/>
  <c r="X510" i="5" s="1"/>
  <c r="V511" i="5"/>
  <c r="E511" i="5"/>
  <c r="X511" i="5" s="1"/>
  <c r="V512" i="5"/>
  <c r="E512" i="5"/>
  <c r="X512" i="5" s="1"/>
  <c r="V513" i="5"/>
  <c r="E513" i="5"/>
  <c r="V514" i="5"/>
  <c r="E514" i="5"/>
  <c r="X514" i="5" s="1"/>
  <c r="V515" i="5"/>
  <c r="E515" i="5"/>
  <c r="X515" i="5" s="1"/>
  <c r="V516" i="5"/>
  <c r="E516" i="5"/>
  <c r="X516" i="5" s="1"/>
  <c r="V517" i="5"/>
  <c r="E517" i="5"/>
  <c r="X517" i="5" s="1"/>
  <c r="V518" i="5"/>
  <c r="E518" i="5"/>
  <c r="X518" i="5" s="1"/>
  <c r="V519" i="5"/>
  <c r="E519" i="5"/>
  <c r="X519" i="5" s="1"/>
  <c r="V520" i="5"/>
  <c r="E520" i="5"/>
  <c r="X520" i="5" s="1"/>
  <c r="V521" i="5"/>
  <c r="E521" i="5"/>
  <c r="X521" i="5" s="1"/>
  <c r="V522" i="5"/>
  <c r="E522" i="5"/>
  <c r="X522" i="5" s="1"/>
  <c r="V523" i="5"/>
  <c r="E523" i="5"/>
  <c r="X523" i="5" s="1"/>
  <c r="V524" i="5"/>
  <c r="E524" i="5"/>
  <c r="X524" i="5" s="1"/>
  <c r="V525" i="5"/>
  <c r="E525" i="5"/>
  <c r="X525" i="5" s="1"/>
  <c r="V526" i="5"/>
  <c r="E526" i="5"/>
  <c r="X526" i="5" s="1"/>
  <c r="V527" i="5"/>
  <c r="E527" i="5"/>
  <c r="X527" i="5" s="1"/>
  <c r="V528" i="5"/>
  <c r="E528" i="5"/>
  <c r="X528" i="5" s="1"/>
  <c r="V529" i="5"/>
  <c r="E529" i="5"/>
  <c r="X529" i="5" s="1"/>
  <c r="V530" i="5"/>
  <c r="E530" i="5"/>
  <c r="V531" i="5"/>
  <c r="E531" i="5"/>
  <c r="X531"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2" i="5"/>
  <c r="E542" i="5"/>
  <c r="X542" i="5" s="1"/>
  <c r="V543" i="5"/>
  <c r="E543" i="5"/>
  <c r="X543" i="5" s="1"/>
  <c r="V544" i="5"/>
  <c r="E544" i="5"/>
  <c r="X544" i="5" s="1"/>
  <c r="V545" i="5"/>
  <c r="E545" i="5"/>
  <c r="V546" i="5"/>
  <c r="E546" i="5"/>
  <c r="X546" i="5" s="1"/>
  <c r="V547" i="5"/>
  <c r="E547" i="5"/>
  <c r="X547" i="5" s="1"/>
  <c r="V548" i="5"/>
  <c r="E548" i="5"/>
  <c r="X548" i="5" s="1"/>
  <c r="V549" i="5"/>
  <c r="E549" i="5"/>
  <c r="X549" i="5" s="1"/>
  <c r="V550" i="5"/>
  <c r="E550" i="5"/>
  <c r="X550" i="5" s="1"/>
  <c r="V551" i="5"/>
  <c r="E551" i="5"/>
  <c r="X551" i="5" s="1"/>
  <c r="V552" i="5"/>
  <c r="E552" i="5"/>
  <c r="X552" i="5" s="1"/>
  <c r="V553" i="5"/>
  <c r="E553" i="5"/>
  <c r="X553" i="5" s="1"/>
  <c r="V554" i="5"/>
  <c r="E554" i="5"/>
  <c r="X554" i="5" s="1"/>
  <c r="V555" i="5"/>
  <c r="E555" i="5"/>
  <c r="V556" i="5"/>
  <c r="E556" i="5"/>
  <c r="X556" i="5" s="1"/>
  <c r="V557" i="5"/>
  <c r="E557" i="5"/>
  <c r="X557" i="5" s="1"/>
  <c r="V558" i="5"/>
  <c r="E558" i="5"/>
  <c r="X558" i="5" s="1"/>
  <c r="V559" i="5"/>
  <c r="E559" i="5"/>
  <c r="X559" i="5" s="1"/>
  <c r="V560" i="5"/>
  <c r="E560" i="5"/>
  <c r="X560" i="5" s="1"/>
  <c r="V561" i="5"/>
  <c r="E561" i="5"/>
  <c r="X561" i="5" s="1"/>
  <c r="V562" i="5"/>
  <c r="E562" i="5"/>
  <c r="X562" i="5" s="1"/>
  <c r="V563" i="5"/>
  <c r="E563" i="5"/>
  <c r="X563" i="5" s="1"/>
  <c r="V564" i="5"/>
  <c r="E564" i="5"/>
  <c r="X564" i="5" s="1"/>
  <c r="V565" i="5"/>
  <c r="E565" i="5"/>
  <c r="X565" i="5" s="1"/>
  <c r="V566" i="5"/>
  <c r="E566" i="5"/>
  <c r="X566" i="5" s="1"/>
  <c r="V567" i="5"/>
  <c r="E567" i="5"/>
  <c r="V568" i="5"/>
  <c r="E568" i="5"/>
  <c r="X568" i="5" s="1"/>
  <c r="V569" i="5"/>
  <c r="E569" i="5"/>
  <c r="X569" i="5" s="1"/>
  <c r="V570" i="5"/>
  <c r="E570" i="5"/>
  <c r="X570" i="5" s="1"/>
  <c r="V571" i="5"/>
  <c r="E571" i="5"/>
  <c r="X571" i="5" s="1"/>
  <c r="V572" i="5"/>
  <c r="E572" i="5"/>
  <c r="X572" i="5" s="1"/>
  <c r="V573" i="5"/>
  <c r="E573" i="5"/>
  <c r="X573" i="5" s="1"/>
  <c r="V574" i="5"/>
  <c r="E574" i="5"/>
  <c r="X574" i="5" s="1"/>
  <c r="V575" i="5"/>
  <c r="E575" i="5"/>
  <c r="X575" i="5" s="1"/>
  <c r="V576" i="5"/>
  <c r="E576" i="5"/>
  <c r="X576" i="5" s="1"/>
  <c r="V577" i="5"/>
  <c r="E577" i="5"/>
  <c r="X577" i="5" s="1"/>
  <c r="V578" i="5"/>
  <c r="E578" i="5"/>
  <c r="X578" i="5" s="1"/>
  <c r="V579" i="5"/>
  <c r="E579" i="5"/>
  <c r="X579" i="5" s="1"/>
  <c r="V580" i="5"/>
  <c r="E580" i="5"/>
  <c r="X580" i="5" s="1"/>
  <c r="V581" i="5"/>
  <c r="E581" i="5"/>
  <c r="X581" i="5" s="1"/>
  <c r="V582" i="5"/>
  <c r="E582" i="5"/>
  <c r="X582" i="5" s="1"/>
  <c r="V583" i="5"/>
  <c r="E583" i="5"/>
  <c r="X583" i="5" s="1"/>
  <c r="V584" i="5"/>
  <c r="E584" i="5"/>
  <c r="X584" i="5" s="1"/>
  <c r="V585" i="5"/>
  <c r="E585" i="5"/>
  <c r="X585" i="5" s="1"/>
  <c r="V586" i="5"/>
  <c r="E586" i="5"/>
  <c r="X586" i="5" s="1"/>
  <c r="V587" i="5"/>
  <c r="E587" i="5"/>
  <c r="X587" i="5" s="1"/>
  <c r="V588" i="5"/>
  <c r="E588" i="5"/>
  <c r="V589" i="5"/>
  <c r="E589" i="5"/>
  <c r="X589" i="5" s="1"/>
  <c r="V590" i="5"/>
  <c r="E590" i="5"/>
  <c r="X590" i="5" s="1"/>
  <c r="V591" i="5"/>
  <c r="E591" i="5"/>
  <c r="X591" i="5" s="1"/>
  <c r="V592" i="5"/>
  <c r="E592" i="5"/>
  <c r="X592" i="5" s="1"/>
  <c r="V593" i="5"/>
  <c r="E593" i="5"/>
  <c r="X593" i="5" s="1"/>
  <c r="V594" i="5"/>
  <c r="E594" i="5"/>
  <c r="X594" i="5" s="1"/>
  <c r="V595" i="5"/>
  <c r="E595" i="5"/>
  <c r="X595" i="5" s="1"/>
  <c r="V596" i="5"/>
  <c r="E596" i="5"/>
  <c r="X596" i="5" s="1"/>
  <c r="V597" i="5"/>
  <c r="E597" i="5"/>
  <c r="X597" i="5" s="1"/>
  <c r="V598" i="5"/>
  <c r="E598" i="5"/>
  <c r="X598" i="5" s="1"/>
  <c r="V599" i="5"/>
  <c r="E599" i="5"/>
  <c r="X599" i="5" s="1"/>
  <c r="V600" i="5"/>
  <c r="E600" i="5"/>
  <c r="X600" i="5" s="1"/>
  <c r="V601" i="5"/>
  <c r="E601" i="5"/>
  <c r="X601" i="5" s="1"/>
  <c r="V602" i="5"/>
  <c r="E602" i="5"/>
  <c r="X602" i="5" s="1"/>
  <c r="V603" i="5"/>
  <c r="E603" i="5"/>
  <c r="X603" i="5" s="1"/>
  <c r="V604" i="5"/>
  <c r="E604" i="5"/>
  <c r="X604" i="5" s="1"/>
  <c r="V605" i="5"/>
  <c r="E605" i="5"/>
  <c r="X605" i="5" s="1"/>
  <c r="V606" i="5"/>
  <c r="E606" i="5"/>
  <c r="X606" i="5" s="1"/>
  <c r="V607" i="5"/>
  <c r="E607" i="5"/>
  <c r="X607" i="5" s="1"/>
  <c r="V608" i="5"/>
  <c r="E608" i="5"/>
  <c r="X608" i="5" s="1"/>
  <c r="V609" i="5"/>
  <c r="E609" i="5"/>
  <c r="X609" i="5" s="1"/>
  <c r="V610" i="5"/>
  <c r="E610" i="5"/>
  <c r="X610" i="5" s="1"/>
  <c r="V611" i="5"/>
  <c r="E611" i="5"/>
  <c r="X611" i="5" s="1"/>
  <c r="V612" i="5"/>
  <c r="E612" i="5"/>
  <c r="X612" i="5" s="1"/>
  <c r="V613" i="5"/>
  <c r="E613" i="5"/>
  <c r="X613" i="5" s="1"/>
  <c r="V614" i="5"/>
  <c r="E614" i="5"/>
  <c r="X614" i="5" s="1"/>
  <c r="V615" i="5"/>
  <c r="E615" i="5"/>
  <c r="X615" i="5" s="1"/>
  <c r="V616" i="5"/>
  <c r="E616" i="5"/>
  <c r="X616" i="5" s="1"/>
  <c r="V617" i="5"/>
  <c r="E617" i="5"/>
  <c r="X617" i="5" s="1"/>
  <c r="V618" i="5"/>
  <c r="E618" i="5"/>
  <c r="X618" i="5" s="1"/>
  <c r="V619" i="5"/>
  <c r="E619" i="5"/>
  <c r="X619" i="5" s="1"/>
  <c r="V620" i="5"/>
  <c r="E620" i="5"/>
  <c r="X620" i="5" s="1"/>
  <c r="V621" i="5"/>
  <c r="E621" i="5"/>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X632" i="5" s="1"/>
  <c r="V633" i="5"/>
  <c r="E633" i="5"/>
  <c r="V634" i="5"/>
  <c r="E634" i="5"/>
  <c r="X634" i="5" s="1"/>
  <c r="V635" i="5"/>
  <c r="E635" i="5"/>
  <c r="X635" i="5" s="1"/>
  <c r="V636" i="5"/>
  <c r="E636" i="5"/>
  <c r="V637" i="5"/>
  <c r="E637" i="5"/>
  <c r="X637" i="5" s="1"/>
  <c r="V638" i="5"/>
  <c r="E638" i="5"/>
  <c r="X638" i="5" s="1"/>
  <c r="V639" i="5"/>
  <c r="E639" i="5"/>
  <c r="X639" i="5" s="1"/>
  <c r="V640" i="5"/>
  <c r="E640" i="5"/>
  <c r="X640" i="5" s="1"/>
  <c r="V641" i="5"/>
  <c r="E641" i="5"/>
  <c r="X641" i="5" s="1"/>
  <c r="V642" i="5"/>
  <c r="E642" i="5"/>
  <c r="X642" i="5" s="1"/>
  <c r="V643" i="5"/>
  <c r="E643" i="5"/>
  <c r="X643" i="5" s="1"/>
  <c r="V644" i="5"/>
  <c r="E644" i="5"/>
  <c r="X644" i="5" s="1"/>
  <c r="V645" i="5"/>
  <c r="E645" i="5"/>
  <c r="X645" i="5" s="1"/>
  <c r="V646" i="5"/>
  <c r="E646" i="5"/>
  <c r="X646" i="5" s="1"/>
  <c r="V647" i="5"/>
  <c r="E647" i="5"/>
  <c r="X647" i="5" s="1"/>
  <c r="V648" i="5"/>
  <c r="E648" i="5"/>
  <c r="X648" i="5" s="1"/>
  <c r="V649" i="5"/>
  <c r="E649" i="5"/>
  <c r="X649" i="5" s="1"/>
  <c r="V650" i="5"/>
  <c r="E650" i="5"/>
  <c r="X650" i="5" s="1"/>
  <c r="V651" i="5"/>
  <c r="E651" i="5"/>
  <c r="X651" i="5" s="1"/>
  <c r="V652" i="5"/>
  <c r="E652" i="5"/>
  <c r="X652" i="5" s="1"/>
  <c r="V653" i="5"/>
  <c r="E653" i="5"/>
  <c r="X653" i="5" s="1"/>
  <c r="V654" i="5"/>
  <c r="E654" i="5"/>
  <c r="V655" i="5"/>
  <c r="E655" i="5"/>
  <c r="X655" i="5" s="1"/>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X664" i="5" s="1"/>
  <c r="V665" i="5"/>
  <c r="E665" i="5"/>
  <c r="X665" i="5" s="1"/>
  <c r="V666" i="5"/>
  <c r="E666" i="5"/>
  <c r="X666" i="5" s="1"/>
  <c r="V667" i="5"/>
  <c r="E667" i="5"/>
  <c r="X667" i="5" s="1"/>
  <c r="V668" i="5"/>
  <c r="E668" i="5"/>
  <c r="X668" i="5" s="1"/>
  <c r="V669" i="5"/>
  <c r="E669" i="5"/>
  <c r="X669" i="5" s="1"/>
  <c r="V670" i="5"/>
  <c r="E670" i="5"/>
  <c r="X670" i="5" s="1"/>
  <c r="V671" i="5"/>
  <c r="E671" i="5"/>
  <c r="X671" i="5" s="1"/>
  <c r="V672" i="5"/>
  <c r="E672" i="5"/>
  <c r="V673" i="5"/>
  <c r="E673" i="5"/>
  <c r="X673" i="5" s="1"/>
  <c r="V674" i="5"/>
  <c r="E674" i="5"/>
  <c r="X674" i="5" s="1"/>
  <c r="V675" i="5"/>
  <c r="E675" i="5"/>
  <c r="X675" i="5" s="1"/>
  <c r="V676" i="5"/>
  <c r="E676" i="5"/>
  <c r="X676" i="5" s="1"/>
  <c r="V677" i="5"/>
  <c r="E677" i="5"/>
  <c r="X677" i="5" s="1"/>
  <c r="V678" i="5"/>
  <c r="E678" i="5"/>
  <c r="X678" i="5" s="1"/>
  <c r="V679" i="5"/>
  <c r="E679" i="5"/>
  <c r="X679" i="5" s="1"/>
  <c r="V680" i="5"/>
  <c r="E680" i="5"/>
  <c r="X680" i="5" s="1"/>
  <c r="V681" i="5"/>
  <c r="E681" i="5"/>
  <c r="X681" i="5" s="1"/>
  <c r="V682" i="5"/>
  <c r="E682" i="5"/>
  <c r="X682" i="5" s="1"/>
  <c r="V683" i="5"/>
  <c r="E683" i="5"/>
  <c r="X683" i="5" s="1"/>
  <c r="V684" i="5"/>
  <c r="E684" i="5"/>
  <c r="X684" i="5" s="1"/>
  <c r="V685" i="5"/>
  <c r="E685" i="5"/>
  <c r="X685" i="5" s="1"/>
  <c r="V686" i="5"/>
  <c r="E686" i="5"/>
  <c r="X686" i="5" s="1"/>
  <c r="V687" i="5"/>
  <c r="E687" i="5"/>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V697" i="5"/>
  <c r="E697" i="5"/>
  <c r="X697" i="5" s="1"/>
  <c r="V698" i="5"/>
  <c r="E698" i="5"/>
  <c r="X698" i="5" s="1"/>
  <c r="V699" i="5"/>
  <c r="E699" i="5"/>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V712" i="5"/>
  <c r="E712" i="5"/>
  <c r="X712" i="5" s="1"/>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V742" i="5"/>
  <c r="E742" i="5"/>
  <c r="X742" i="5" s="1"/>
  <c r="V743" i="5"/>
  <c r="E743" i="5"/>
  <c r="V744" i="5"/>
  <c r="E744" i="5"/>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V790" i="5"/>
  <c r="E790" i="5"/>
  <c r="X790" i="5" s="1"/>
  <c r="V791" i="5"/>
  <c r="E791" i="5"/>
  <c r="X791" i="5" s="1"/>
  <c r="V792" i="5"/>
  <c r="E792" i="5"/>
  <c r="X792" i="5" s="1"/>
  <c r="V793" i="5"/>
  <c r="E793" i="5"/>
  <c r="X793" i="5" s="1"/>
  <c r="V794" i="5"/>
  <c r="E794" i="5"/>
  <c r="X794" i="5" s="1"/>
  <c r="V795" i="5"/>
  <c r="E795" i="5"/>
  <c r="V796" i="5"/>
  <c r="E796" i="5"/>
  <c r="X796" i="5" s="1"/>
  <c r="V797" i="5"/>
  <c r="E797" i="5"/>
  <c r="X797" i="5" s="1"/>
  <c r="V798" i="5"/>
  <c r="E798" i="5"/>
  <c r="X798" i="5" s="1"/>
  <c r="V799" i="5"/>
  <c r="E799" i="5"/>
  <c r="X799" i="5" s="1"/>
  <c r="V800" i="5"/>
  <c r="E800" i="5"/>
  <c r="X800" i="5" s="1"/>
  <c r="V801" i="5"/>
  <c r="E801" i="5"/>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X823" i="5" s="1"/>
  <c r="V824" i="5"/>
  <c r="E824" i="5"/>
  <c r="X824" i="5" s="1"/>
  <c r="V825" i="5"/>
  <c r="E825" i="5"/>
  <c r="V826" i="5"/>
  <c r="E826" i="5"/>
  <c r="X826" i="5" s="1"/>
  <c r="V827" i="5"/>
  <c r="E827" i="5"/>
  <c r="X827" i="5" s="1"/>
  <c r="V828" i="5"/>
  <c r="E828" i="5"/>
  <c r="X828" i="5" s="1"/>
  <c r="V829" i="5"/>
  <c r="E829" i="5"/>
  <c r="X829" i="5" s="1"/>
  <c r="V830" i="5"/>
  <c r="E830" i="5"/>
  <c r="X830" i="5" s="1"/>
  <c r="V831" i="5"/>
  <c r="E831" i="5"/>
  <c r="X831" i="5" s="1"/>
  <c r="V832" i="5"/>
  <c r="E832" i="5"/>
  <c r="X832" i="5" s="1"/>
  <c r="V833" i="5"/>
  <c r="E833" i="5"/>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X869" i="5" s="1"/>
  <c r="V870" i="5"/>
  <c r="E870" i="5"/>
  <c r="X870" i="5" s="1"/>
  <c r="V871" i="5"/>
  <c r="E871" i="5"/>
  <c r="X871" i="5" s="1"/>
  <c r="V872" i="5"/>
  <c r="E872" i="5"/>
  <c r="X872" i="5" s="1"/>
  <c r="V873" i="5"/>
  <c r="E873" i="5"/>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E899" i="5"/>
  <c r="X899" i="5" s="1"/>
  <c r="V900" i="5"/>
  <c r="E900" i="5"/>
  <c r="X900" i="5" s="1"/>
  <c r="V901" i="5"/>
  <c r="E901" i="5"/>
  <c r="X901" i="5" s="1"/>
  <c r="V902" i="5"/>
  <c r="E902" i="5"/>
  <c r="X902" i="5" s="1"/>
  <c r="V903" i="5"/>
  <c r="E903" i="5"/>
  <c r="X903" i="5" s="1"/>
  <c r="V904" i="5"/>
  <c r="E904" i="5"/>
  <c r="X904" i="5" s="1"/>
  <c r="V905" i="5"/>
  <c r="E905" i="5"/>
  <c r="V906" i="5"/>
  <c r="E906" i="5"/>
  <c r="X906" i="5" s="1"/>
  <c r="V907" i="5"/>
  <c r="E907" i="5"/>
  <c r="X907" i="5" s="1"/>
  <c r="V908" i="5"/>
  <c r="E908" i="5"/>
  <c r="X908" i="5" s="1"/>
  <c r="V909" i="5"/>
  <c r="E909" i="5"/>
  <c r="V910" i="5"/>
  <c r="E910" i="5"/>
  <c r="X910" i="5" s="1"/>
  <c r="V911" i="5"/>
  <c r="E911" i="5"/>
  <c r="X911" i="5" s="1"/>
  <c r="V912" i="5"/>
  <c r="E912" i="5"/>
  <c r="X912" i="5" s="1"/>
  <c r="V913" i="5"/>
  <c r="E913" i="5"/>
  <c r="X913" i="5" s="1"/>
  <c r="V914" i="5"/>
  <c r="E914" i="5"/>
  <c r="X914" i="5" s="1"/>
  <c r="V915" i="5"/>
  <c r="E915" i="5"/>
  <c r="X915" i="5" s="1"/>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X932" i="5" s="1"/>
  <c r="V933" i="5"/>
  <c r="E933" i="5"/>
  <c r="V934" i="5"/>
  <c r="E934" i="5"/>
  <c r="X934" i="5" s="1"/>
  <c r="V935" i="5"/>
  <c r="E935" i="5"/>
  <c r="X935" i="5" s="1"/>
  <c r="V936" i="5"/>
  <c r="E936" i="5"/>
  <c r="X936" i="5" s="1"/>
  <c r="V937" i="5"/>
  <c r="E937" i="5"/>
  <c r="X937" i="5" s="1"/>
  <c r="V938" i="5"/>
  <c r="E938" i="5"/>
  <c r="X938" i="5" s="1"/>
  <c r="V939" i="5"/>
  <c r="E939" i="5"/>
  <c r="V940" i="5"/>
  <c r="E940" i="5"/>
  <c r="X940" i="5" s="1"/>
  <c r="V941" i="5"/>
  <c r="E941" i="5"/>
  <c r="V942" i="5"/>
  <c r="E942" i="5"/>
  <c r="X942" i="5" s="1"/>
  <c r="V943" i="5"/>
  <c r="E943" i="5"/>
  <c r="X943" i="5" s="1"/>
  <c r="V944" i="5"/>
  <c r="E944" i="5"/>
  <c r="X944" i="5" s="1"/>
  <c r="V945" i="5"/>
  <c r="E945" i="5"/>
  <c r="X945" i="5" s="1"/>
  <c r="V946" i="5"/>
  <c r="E946" i="5"/>
  <c r="X946" i="5" s="1"/>
  <c r="V947" i="5"/>
  <c r="E947" i="5"/>
  <c r="X947" i="5" s="1"/>
  <c r="V948" i="5"/>
  <c r="E948" i="5"/>
  <c r="X948" i="5" s="1"/>
  <c r="V949" i="5"/>
  <c r="E949" i="5"/>
  <c r="X949" i="5" s="1"/>
  <c r="V950" i="5"/>
  <c r="E950" i="5"/>
  <c r="X950" i="5" s="1"/>
  <c r="V951" i="5"/>
  <c r="E951" i="5"/>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X979" i="5" s="1"/>
  <c r="V980" i="5"/>
  <c r="E980" i="5"/>
  <c r="V981" i="5"/>
  <c r="E981" i="5"/>
  <c r="V982" i="5"/>
  <c r="E982" i="5"/>
  <c r="X982" i="5" s="1"/>
  <c r="V983" i="5"/>
  <c r="E983" i="5"/>
  <c r="X983" i="5" s="1"/>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V1030" i="5"/>
  <c r="E1030" i="5"/>
  <c r="X1030" i="5" s="1"/>
  <c r="V1031" i="5"/>
  <c r="E1031" i="5"/>
  <c r="X1031" i="5" s="1"/>
  <c r="V1032" i="5"/>
  <c r="E1032" i="5"/>
  <c r="X1032" i="5" s="1"/>
  <c r="V1033" i="5"/>
  <c r="E1033" i="5"/>
  <c r="X1033" i="5" s="1"/>
  <c r="V1034" i="5"/>
  <c r="E1034" i="5"/>
  <c r="X1034" i="5" s="1"/>
  <c r="V1035" i="5"/>
  <c r="E1035" i="5"/>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V1084" i="5"/>
  <c r="E1084" i="5"/>
  <c r="X1084" i="5" s="1"/>
  <c r="V1085" i="5"/>
  <c r="E1085" i="5"/>
  <c r="X1085" i="5" s="1"/>
  <c r="V1086" i="5"/>
  <c r="E1086" i="5"/>
  <c r="X1086" i="5" s="1"/>
  <c r="V1087" i="5"/>
  <c r="E1087" i="5"/>
  <c r="X1087" i="5" s="1"/>
  <c r="V1088" i="5"/>
  <c r="E1088" i="5"/>
  <c r="V1089" i="5"/>
  <c r="E1089" i="5"/>
  <c r="X1089" i="5" s="1"/>
  <c r="V1090" i="5"/>
  <c r="E1090" i="5"/>
  <c r="X1090" i="5" s="1"/>
  <c r="V1091" i="5"/>
  <c r="E1091" i="5"/>
  <c r="X1091" i="5" s="1"/>
  <c r="V1092" i="5"/>
  <c r="E1092" i="5"/>
  <c r="X1092" i="5" s="1"/>
  <c r="V1093" i="5"/>
  <c r="E1093" i="5"/>
  <c r="X1093" i="5" s="1"/>
  <c r="V1094" i="5"/>
  <c r="E1094" i="5"/>
  <c r="X1094" i="5" s="1"/>
  <c r="V1095" i="5"/>
  <c r="E1095" i="5"/>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V1120" i="5"/>
  <c r="E1120" i="5"/>
  <c r="X1120" i="5" s="1"/>
  <c r="V1121" i="5"/>
  <c r="E1121" i="5"/>
  <c r="X1121" i="5" s="1"/>
  <c r="V1122" i="5"/>
  <c r="E1122" i="5"/>
  <c r="X1122" i="5" s="1"/>
  <c r="V1123" i="5"/>
  <c r="E1123" i="5"/>
  <c r="X1123" i="5" s="1"/>
  <c r="V1124" i="5"/>
  <c r="E1124" i="5"/>
  <c r="X1124" i="5" s="1"/>
  <c r="V1125" i="5"/>
  <c r="E1125" i="5"/>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V1141" i="5"/>
  <c r="E1141" i="5"/>
  <c r="X1141" i="5" s="1"/>
  <c r="V1142" i="5"/>
  <c r="E1142" i="5"/>
  <c r="X1142" i="5" s="1"/>
  <c r="V1143" i="5"/>
  <c r="E1143" i="5"/>
  <c r="X1143" i="5" s="1"/>
  <c r="V1144" i="5"/>
  <c r="E1144" i="5"/>
  <c r="X1144" i="5" s="1"/>
  <c r="V1145" i="5"/>
  <c r="E1145" i="5"/>
  <c r="X1145" i="5" s="1"/>
  <c r="V1146" i="5"/>
  <c r="E1146" i="5"/>
  <c r="X1146" i="5" s="1"/>
  <c r="V1147" i="5"/>
  <c r="E1147" i="5"/>
  <c r="X1147" i="5" s="1"/>
  <c r="V1148" i="5"/>
  <c r="E1148" i="5"/>
  <c r="X1148" i="5" s="1"/>
  <c r="V1149" i="5"/>
  <c r="E1149" i="5"/>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X1196" i="5" s="1"/>
  <c r="V1197" i="5"/>
  <c r="E1197" i="5"/>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X1292" i="5" s="1"/>
  <c r="V1293" i="5"/>
  <c r="E1293" i="5"/>
  <c r="V1294" i="5"/>
  <c r="E1294" i="5"/>
  <c r="X1294" i="5" s="1"/>
  <c r="V1295" i="5"/>
  <c r="E1295" i="5"/>
  <c r="X1295" i="5" s="1"/>
  <c r="V1296" i="5"/>
  <c r="E1296" i="5"/>
  <c r="V1297" i="5"/>
  <c r="E1297" i="5"/>
  <c r="X1297" i="5" s="1"/>
  <c r="V1298" i="5"/>
  <c r="E1298" i="5"/>
  <c r="X1298" i="5" s="1"/>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V1318" i="5"/>
  <c r="E1318" i="5"/>
  <c r="X1318" i="5" s="1"/>
  <c r="V1319" i="5"/>
  <c r="E1319" i="5"/>
  <c r="X1319" i="5" s="1"/>
  <c r="V1320" i="5"/>
  <c r="E1320" i="5"/>
  <c r="X1320" i="5" s="1"/>
  <c r="V1321" i="5"/>
  <c r="E1321" i="5"/>
  <c r="X1321" i="5" s="1"/>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V1348" i="5"/>
  <c r="E1348" i="5"/>
  <c r="X1348" i="5" s="1"/>
  <c r="V1349" i="5"/>
  <c r="E1349" i="5"/>
  <c r="X1349" i="5" s="1"/>
  <c r="V1350" i="5"/>
  <c r="E1350" i="5"/>
  <c r="X1350" i="5" s="1"/>
  <c r="V1351" i="5"/>
  <c r="E1351" i="5"/>
  <c r="X1351" i="5" s="1"/>
  <c r="V1352" i="5"/>
  <c r="E1352" i="5"/>
  <c r="X1352" i="5" s="1"/>
  <c r="V1353" i="5"/>
  <c r="E1353" i="5"/>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X1400" i="5" s="1"/>
  <c r="V1401" i="5"/>
  <c r="E1401" i="5"/>
  <c r="X1401" i="5" s="1"/>
  <c r="V1402" i="5"/>
  <c r="E1402" i="5"/>
  <c r="X1402" i="5" s="1"/>
  <c r="V1403" i="5"/>
  <c r="E1403" i="5"/>
  <c r="X1403" i="5" s="1"/>
  <c r="V1404" i="5"/>
  <c r="E1404" i="5"/>
  <c r="V1405" i="5"/>
  <c r="E1405" i="5"/>
  <c r="X1405" i="5" s="1"/>
  <c r="V1406" i="5"/>
  <c r="E1406" i="5"/>
  <c r="X1406" i="5" s="1"/>
  <c r="V1407" i="5"/>
  <c r="E1407" i="5"/>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V1453" i="5"/>
  <c r="E1453" i="5"/>
  <c r="X1453" i="5" s="1"/>
  <c r="V1454" i="5"/>
  <c r="E1454" i="5"/>
  <c r="X1454" i="5" s="1"/>
  <c r="V1455" i="5"/>
  <c r="E1455" i="5"/>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V1501" i="5"/>
  <c r="E1501" i="5"/>
  <c r="X1501" i="5" s="1"/>
  <c r="V1502" i="5"/>
  <c r="E1502" i="5"/>
  <c r="X1502" i="5" s="1"/>
  <c r="V1503" i="5"/>
  <c r="E1503" i="5"/>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V1546" i="5"/>
  <c r="E1546" i="5"/>
  <c r="X1546" i="5" s="1"/>
  <c r="V1547" i="5"/>
  <c r="E1547" i="5"/>
  <c r="V1548" i="5"/>
  <c r="E1548" i="5"/>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V1588" i="5"/>
  <c r="E1588" i="5"/>
  <c r="X1588" i="5" s="1"/>
  <c r="V1589" i="5"/>
  <c r="E1589" i="5"/>
  <c r="X1589" i="5" s="1"/>
  <c r="V1590" i="5"/>
  <c r="E1590" i="5"/>
  <c r="X1590" i="5" s="1"/>
  <c r="V1591" i="5"/>
  <c r="E1591" i="5"/>
  <c r="X1591" i="5" s="1"/>
  <c r="V1592" i="5"/>
  <c r="E1592" i="5"/>
  <c r="X1592" i="5" s="1"/>
  <c r="V1593" i="5"/>
  <c r="E1593" i="5"/>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V1618" i="5"/>
  <c r="E1618" i="5"/>
  <c r="X1618" i="5" s="1"/>
  <c r="V1619" i="5"/>
  <c r="E1619" i="5"/>
  <c r="X1619" i="5" s="1"/>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V1636" i="5"/>
  <c r="E1636" i="5"/>
  <c r="X1636" i="5" s="1"/>
  <c r="V1637" i="5"/>
  <c r="E1637" i="5"/>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X1652" i="5" s="1"/>
  <c r="V1653" i="5"/>
  <c r="E1653" i="5"/>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V1678" i="5"/>
  <c r="E1678" i="5"/>
  <c r="X1678" i="5" s="1"/>
  <c r="V1679" i="5"/>
  <c r="E1679" i="5"/>
  <c r="X1679" i="5" s="1"/>
  <c r="V1680" i="5"/>
  <c r="E1680" i="5"/>
  <c r="V1681" i="5"/>
  <c r="E1681" i="5"/>
  <c r="X1681" i="5" s="1"/>
  <c r="V1682" i="5"/>
  <c r="E1682" i="5"/>
  <c r="X1682" i="5" s="1"/>
  <c r="V1683" i="5"/>
  <c r="E1683" i="5"/>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X1703" i="5" s="1"/>
  <c r="V1704" i="5"/>
  <c r="E1704" i="5"/>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X1712" i="5" s="1"/>
  <c r="V1713" i="5"/>
  <c r="E1713" i="5"/>
  <c r="X1713" i="5" s="1"/>
  <c r="V1714" i="5"/>
  <c r="E1714" i="5"/>
  <c r="X1714" i="5" s="1"/>
  <c r="V1715" i="5"/>
  <c r="E1715" i="5"/>
  <c r="X1715" i="5" s="1"/>
  <c r="V1716" i="5"/>
  <c r="E1716" i="5"/>
  <c r="V1717" i="5"/>
  <c r="E1717" i="5"/>
  <c r="X1717" i="5" s="1"/>
  <c r="V1718" i="5"/>
  <c r="E1718" i="5"/>
  <c r="X1718" i="5" s="1"/>
  <c r="V1719" i="5"/>
  <c r="E1719" i="5"/>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V1744" i="5"/>
  <c r="E1744" i="5"/>
  <c r="X1744" i="5" s="1"/>
  <c r="V1745" i="5"/>
  <c r="E1745" i="5"/>
  <c r="X1745" i="5" s="1"/>
  <c r="V1746" i="5"/>
  <c r="E1746" i="5"/>
  <c r="X1746" i="5" s="1"/>
  <c r="V1747" i="5"/>
  <c r="E1747" i="5"/>
  <c r="X1747" i="5" s="1"/>
  <c r="V1748" i="5"/>
  <c r="E1748" i="5"/>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V1759" i="5"/>
  <c r="E1759" i="5"/>
  <c r="X1759" i="5" s="1"/>
  <c r="V1760" i="5"/>
  <c r="E1760" i="5"/>
  <c r="X1760" i="5" s="1"/>
  <c r="V1761" i="5"/>
  <c r="E1761" i="5"/>
  <c r="X1761" i="5" s="1"/>
  <c r="V1762" i="5"/>
  <c r="E1762" i="5"/>
  <c r="X1762" i="5" s="1"/>
  <c r="V1763" i="5"/>
  <c r="E1763" i="5"/>
  <c r="X1763" i="5" s="1"/>
  <c r="V1764" i="5"/>
  <c r="E1764" i="5"/>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V1776" i="5"/>
  <c r="E1776" i="5"/>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V1788" i="5"/>
  <c r="E1788" i="5"/>
  <c r="X1788" i="5" s="1"/>
  <c r="V1789" i="5"/>
  <c r="E1789" i="5"/>
  <c r="X1789" i="5" s="1"/>
  <c r="V1790" i="5"/>
  <c r="E1790" i="5"/>
  <c r="X1790" i="5" s="1"/>
  <c r="V1791" i="5"/>
  <c r="E1791" i="5"/>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V1801" i="5"/>
  <c r="E1801" i="5"/>
  <c r="X1801" i="5" s="1"/>
  <c r="V1802" i="5"/>
  <c r="E1802" i="5"/>
  <c r="X1802" i="5" s="1"/>
  <c r="V1803" i="5"/>
  <c r="E1803" i="5"/>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E1814" i="5"/>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V1828" i="5"/>
  <c r="E1828" i="5"/>
  <c r="X1828" i="5" s="1"/>
  <c r="V1829" i="5"/>
  <c r="E1829" i="5"/>
  <c r="V1830" i="5"/>
  <c r="E1830" i="5"/>
  <c r="X1830" i="5" s="1"/>
  <c r="V1831" i="5"/>
  <c r="E1831" i="5"/>
  <c r="X1831" i="5" s="1"/>
  <c r="V1832" i="5"/>
  <c r="E1832" i="5"/>
  <c r="X1832" i="5" s="1"/>
  <c r="V1833" i="5"/>
  <c r="E1833" i="5"/>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V1842" i="5"/>
  <c r="E1842" i="5"/>
  <c r="X1842" i="5" s="1"/>
  <c r="V1843" i="5"/>
  <c r="E1843" i="5"/>
  <c r="X1843" i="5" s="1"/>
  <c r="V1844" i="5"/>
  <c r="E1844" i="5"/>
  <c r="X1844" i="5" s="1"/>
  <c r="V1845" i="5"/>
  <c r="E1845" i="5"/>
  <c r="X1845" i="5" s="1"/>
  <c r="V1846" i="5"/>
  <c r="E1846" i="5"/>
  <c r="X1846" i="5" s="1"/>
  <c r="V1847" i="5"/>
  <c r="E1847" i="5"/>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V1857" i="5"/>
  <c r="E1857" i="5"/>
  <c r="V1858" i="5"/>
  <c r="E1858" i="5"/>
  <c r="X1858" i="5" s="1"/>
  <c r="V1859" i="5"/>
  <c r="E1859" i="5"/>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V1884" i="5"/>
  <c r="E1884" i="5"/>
  <c r="V1885" i="5"/>
  <c r="E1885" i="5"/>
  <c r="X1885" i="5" s="1"/>
  <c r="V1886" i="5"/>
  <c r="E1886" i="5"/>
  <c r="X1886" i="5" s="1"/>
  <c r="V1887" i="5"/>
  <c r="E1887" i="5"/>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V1927" i="5"/>
  <c r="E1927" i="5"/>
  <c r="X1927" i="5" s="1"/>
  <c r="V1928" i="5"/>
  <c r="E1928" i="5"/>
  <c r="X1928" i="5" s="1"/>
  <c r="V1929" i="5"/>
  <c r="E1929" i="5"/>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V1942" i="5"/>
  <c r="E1942" i="5"/>
  <c r="X1942" i="5" s="1"/>
  <c r="V1943" i="5"/>
  <c r="E1943" i="5"/>
  <c r="X1943" i="5" s="1"/>
  <c r="V1944" i="5"/>
  <c r="E1944" i="5"/>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V1992" i="5"/>
  <c r="E1992" i="5"/>
  <c r="X1992" i="5" s="1"/>
  <c r="V1993" i="5"/>
  <c r="E1993" i="5"/>
  <c r="X1993" i="5" s="1"/>
  <c r="V1994" i="5"/>
  <c r="E1994" i="5"/>
  <c r="X1994" i="5" s="1"/>
  <c r="V1995" i="5"/>
  <c r="E1995" i="5"/>
  <c r="X1995" i="5" s="1"/>
  <c r="V1996" i="5"/>
  <c r="E1996" i="5"/>
  <c r="X1996" i="5" s="1"/>
  <c r="V1997" i="5"/>
  <c r="E1997" i="5"/>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V2010" i="5"/>
  <c r="E2010" i="5"/>
  <c r="X2010" i="5" s="1"/>
  <c r="V2011" i="5"/>
  <c r="E2011" i="5"/>
  <c r="X2011" i="5" s="1"/>
  <c r="V2012" i="5"/>
  <c r="E2012" i="5"/>
  <c r="X2012" i="5" s="1"/>
  <c r="V2013" i="5"/>
  <c r="E2013" i="5"/>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V2026" i="5"/>
  <c r="E2026" i="5"/>
  <c r="X2026" i="5" s="1"/>
  <c r="V2027" i="5"/>
  <c r="E2027" i="5"/>
  <c r="X2027" i="5" s="1"/>
  <c r="V2028" i="5"/>
  <c r="E2028" i="5"/>
  <c r="X2028" i="5" s="1"/>
  <c r="V2029" i="5"/>
  <c r="E2029" i="5"/>
  <c r="X2029" i="5" s="1"/>
  <c r="V2030" i="5"/>
  <c r="E2030" i="5"/>
  <c r="X2030" i="5" s="1"/>
  <c r="V2031" i="5"/>
  <c r="E2031" i="5"/>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V2044" i="5"/>
  <c r="E2044" i="5"/>
  <c r="X2044" i="5" s="1"/>
  <c r="V2045" i="5"/>
  <c r="E2045" i="5"/>
  <c r="X2045" i="5" s="1"/>
  <c r="V2046" i="5"/>
  <c r="E2046" i="5"/>
  <c r="X2046" i="5" s="1"/>
  <c r="V2047" i="5"/>
  <c r="E2047" i="5"/>
  <c r="X2047" i="5" s="1"/>
  <c r="V2048" i="5"/>
  <c r="E2048" i="5"/>
  <c r="X2048" i="5" s="1"/>
  <c r="V2049" i="5"/>
  <c r="E2049" i="5"/>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V2059" i="5"/>
  <c r="E2059" i="5"/>
  <c r="X2059" i="5" s="1"/>
  <c r="V2060" i="5"/>
  <c r="E2060" i="5"/>
  <c r="X2060" i="5" s="1"/>
  <c r="V2061" i="5"/>
  <c r="E2061" i="5"/>
  <c r="X2061" i="5" s="1"/>
  <c r="V2062" i="5"/>
  <c r="E2062" i="5"/>
  <c r="X2062" i="5" s="1"/>
  <c r="V2063" i="5"/>
  <c r="E2063" i="5"/>
  <c r="X2063" i="5" s="1"/>
  <c r="V2064" i="5"/>
  <c r="E2064" i="5"/>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V2110" i="5"/>
  <c r="E2110" i="5"/>
  <c r="X2110" i="5" s="1"/>
  <c r="V2111" i="5"/>
  <c r="E2111" i="5"/>
  <c r="X2111" i="5" s="1"/>
  <c r="V2112" i="5"/>
  <c r="E2112" i="5"/>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V2128" i="5"/>
  <c r="E2128" i="5"/>
  <c r="X2128" i="5" s="1"/>
  <c r="V2129" i="5"/>
  <c r="E2129" i="5"/>
  <c r="X2129" i="5" s="1"/>
  <c r="V2130" i="5"/>
  <c r="E2130" i="5"/>
  <c r="X2130" i="5" s="1"/>
  <c r="V2131" i="5"/>
  <c r="E2131" i="5"/>
  <c r="X2131" i="5" s="1"/>
  <c r="V2132" i="5"/>
  <c r="E2132" i="5"/>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V2145" i="5"/>
  <c r="E2145" i="5"/>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V2182" i="5"/>
  <c r="E2182" i="5"/>
  <c r="X2182" i="5" s="1"/>
  <c r="V2183" i="5"/>
  <c r="E2183" i="5"/>
  <c r="X2183" i="5" s="1"/>
  <c r="V2184" i="5"/>
  <c r="E2184" i="5"/>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V2200" i="5"/>
  <c r="E2200" i="5"/>
  <c r="X2200" i="5" s="1"/>
  <c r="V2201" i="5"/>
  <c r="E2201" i="5"/>
  <c r="X2201" i="5" s="1"/>
  <c r="V2202" i="5"/>
  <c r="E2202" i="5"/>
  <c r="X2202" i="5" s="1"/>
  <c r="V2203" i="5"/>
  <c r="E2203" i="5"/>
  <c r="X2203" i="5" s="1"/>
  <c r="V2204" i="5"/>
  <c r="E2204" i="5"/>
  <c r="X2204" i="5" s="1"/>
  <c r="V2205" i="5"/>
  <c r="E2205" i="5"/>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V2217" i="5"/>
  <c r="E2217" i="5"/>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V2227" i="5"/>
  <c r="E2227" i="5"/>
  <c r="X2227" i="5" s="1"/>
  <c r="V2228" i="5"/>
  <c r="E2228" i="5"/>
  <c r="X2228" i="5" s="1"/>
  <c r="V2229" i="5"/>
  <c r="E2229" i="5"/>
  <c r="X2229" i="5" s="1"/>
  <c r="V2230" i="5"/>
  <c r="E2230" i="5"/>
  <c r="X2230" i="5" s="1"/>
  <c r="V2231" i="5"/>
  <c r="E2231" i="5"/>
  <c r="X2231" i="5" s="1"/>
  <c r="V2232" i="5"/>
  <c r="E2232" i="5"/>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V2241" i="5"/>
  <c r="E2241" i="5"/>
  <c r="V2242" i="5"/>
  <c r="E2242" i="5"/>
  <c r="X2242" i="5" s="1"/>
  <c r="V2243" i="5"/>
  <c r="E2243" i="5"/>
  <c r="X2243" i="5" s="1"/>
  <c r="V2244" i="5"/>
  <c r="E2244" i="5"/>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V2268" i="5"/>
  <c r="E2268" i="5"/>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V2281" i="5"/>
  <c r="E2281" i="5"/>
  <c r="X2281" i="5" s="1"/>
  <c r="V2282" i="5"/>
  <c r="E2282" i="5"/>
  <c r="X2282" i="5" s="1"/>
  <c r="V2283" i="5"/>
  <c r="E2283" i="5"/>
  <c r="X2283" i="5" s="1"/>
  <c r="V2284" i="5"/>
  <c r="E2284" i="5"/>
  <c r="X2284" i="5" s="1"/>
  <c r="V2285" i="5"/>
  <c r="E2285" i="5"/>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V2296" i="5"/>
  <c r="E2296" i="5"/>
  <c r="X2296" i="5" s="1"/>
  <c r="V2297" i="5"/>
  <c r="E2297" i="5"/>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V2320" i="5"/>
  <c r="E2320" i="5"/>
  <c r="X2320" i="5" s="1"/>
  <c r="V2321" i="5"/>
  <c r="E2321" i="5"/>
  <c r="X2321" i="5" s="1"/>
  <c r="V2322" i="5"/>
  <c r="E2322" i="5"/>
  <c r="X2322" i="5" s="1"/>
  <c r="V2323" i="5"/>
  <c r="E2323" i="5"/>
  <c r="X2323" i="5" s="1"/>
  <c r="V2324" i="5"/>
  <c r="E2324" i="5"/>
  <c r="X2324" i="5" s="1"/>
  <c r="V2325" i="5"/>
  <c r="E2325" i="5"/>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V2335" i="5"/>
  <c r="E2335" i="5"/>
  <c r="X2335" i="5" s="1"/>
  <c r="V2336" i="5"/>
  <c r="E2336" i="5"/>
  <c r="X2336" i="5" s="1"/>
  <c r="V2337" i="5"/>
  <c r="E2337" i="5"/>
  <c r="X2337" i="5" s="1"/>
  <c r="V2338" i="5"/>
  <c r="E2338" i="5"/>
  <c r="X2338" i="5" s="1"/>
  <c r="V2339" i="5"/>
  <c r="E2339" i="5"/>
  <c r="X2339" i="5" s="1"/>
  <c r="V2340" i="5"/>
  <c r="E2340" i="5"/>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V2350" i="5"/>
  <c r="E2350" i="5"/>
  <c r="X2350" i="5" s="1"/>
  <c r="V2351" i="5"/>
  <c r="E2351" i="5"/>
  <c r="X2351" i="5" s="1"/>
  <c r="V2352" i="5"/>
  <c r="E2352" i="5"/>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V2365" i="5"/>
  <c r="E2365" i="5"/>
  <c r="X2365" i="5" s="1"/>
  <c r="V2366" i="5"/>
  <c r="E2366" i="5"/>
  <c r="X2366" i="5" s="1"/>
  <c r="V2367" i="5"/>
  <c r="E2367" i="5"/>
  <c r="X2367" i="5" s="1"/>
  <c r="V2368" i="5"/>
  <c r="E2368" i="5"/>
  <c r="X2368" i="5" s="1"/>
  <c r="V2369" i="5"/>
  <c r="E2369" i="5"/>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V2380" i="5"/>
  <c r="E2380" i="5"/>
  <c r="X2380" i="5" s="1"/>
  <c r="V2381" i="5"/>
  <c r="E2381" i="5"/>
  <c r="X2381" i="5" s="1"/>
  <c r="V2382" i="5"/>
  <c r="E2382" i="5"/>
  <c r="X2382" i="5" s="1"/>
  <c r="V2383" i="5"/>
  <c r="E2383" i="5"/>
  <c r="X2383" i="5" s="1"/>
  <c r="V2384" i="5"/>
  <c r="E2384" i="5"/>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V2395" i="5"/>
  <c r="E2395" i="5"/>
  <c r="X2395" i="5" s="1"/>
  <c r="V2396" i="5"/>
  <c r="E2396" i="5"/>
  <c r="X2396" i="5" s="1"/>
  <c r="V2397" i="5"/>
  <c r="E2397" i="5"/>
  <c r="X2397" i="5" s="1"/>
  <c r="V2398" i="5"/>
  <c r="E2398" i="5"/>
  <c r="X2398" i="5" s="1"/>
  <c r="V2399" i="5"/>
  <c r="E2399" i="5"/>
  <c r="X2399" i="5" s="1"/>
  <c r="V2400" i="5"/>
  <c r="E2400" i="5"/>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V2410" i="5"/>
  <c r="E2410" i="5"/>
  <c r="X2410" i="5" s="1"/>
  <c r="V2411" i="5"/>
  <c r="E2411" i="5"/>
  <c r="V2412" i="5"/>
  <c r="E2412" i="5"/>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V2424" i="5"/>
  <c r="E2424" i="5"/>
  <c r="X2424" i="5" s="1"/>
  <c r="V2425" i="5"/>
  <c r="E2425" i="5"/>
  <c r="X2425" i="5" s="1"/>
  <c r="V2426" i="5"/>
  <c r="E2426" i="5"/>
  <c r="X2426" i="5" s="1"/>
  <c r="V2427" i="5"/>
  <c r="E2427" i="5"/>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V2455" i="5"/>
  <c r="E2455" i="5"/>
  <c r="X2455" i="5" s="1"/>
  <c r="V2456" i="5"/>
  <c r="E2456" i="5"/>
  <c r="X2456" i="5" s="1"/>
  <c r="V2457" i="5"/>
  <c r="E2457" i="5"/>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V2470" i="5"/>
  <c r="E2470" i="5"/>
  <c r="X2470" i="5" s="1"/>
  <c r="V2471" i="5"/>
  <c r="E2471" i="5"/>
  <c r="X2471" i="5" s="1"/>
  <c r="V2472" i="5"/>
  <c r="E2472" i="5"/>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V2482" i="5"/>
  <c r="E2482" i="5"/>
  <c r="X2482" i="5" s="1"/>
  <c r="V2483" i="5"/>
  <c r="E2483" i="5"/>
  <c r="X2483" i="5" s="1"/>
  <c r="V2484" i="5"/>
  <c r="E2484" i="5"/>
  <c r="X2484" i="5" s="1"/>
  <c r="V2485" i="5"/>
  <c r="E2485" i="5"/>
  <c r="X2485" i="5" s="1"/>
  <c r="V2486" i="5"/>
  <c r="E2486" i="5"/>
  <c r="X2486" i="5" s="1"/>
  <c r="V2487" i="5"/>
  <c r="E2487" i="5"/>
  <c r="V2488" i="5"/>
  <c r="E2488" i="5"/>
  <c r="X2488" i="5" s="1"/>
  <c r="V2489" i="5"/>
  <c r="E2489" i="5"/>
  <c r="X2489" i="5" s="1"/>
  <c r="V2490" i="5"/>
  <c r="E2490" i="5"/>
  <c r="X2490" i="5" s="1"/>
  <c r="V2491" i="5"/>
  <c r="E2491" i="5"/>
  <c r="X2491" i="5" s="1"/>
  <c r="V2492" i="5"/>
  <c r="E2492" i="5"/>
  <c r="X2492" i="5" s="1"/>
  <c r="V2493" i="5"/>
  <c r="E2493" i="5"/>
  <c r="X2493" i="5" s="1"/>
  <c r="V2494" i="5"/>
  <c r="E2494" i="5"/>
  <c r="X2494" i="5" s="1"/>
  <c r="V2495" i="5"/>
  <c r="E2495" i="5"/>
  <c r="X2495" i="5" s="1"/>
  <c r="V2496" i="5"/>
  <c r="E2496" i="5"/>
  <c r="V2497" i="5"/>
  <c r="E2497" i="5"/>
  <c r="X2497" i="5" s="1"/>
  <c r="V2498" i="5"/>
  <c r="E2498" i="5"/>
  <c r="X2498" i="5" s="1"/>
  <c r="V2499" i="5"/>
  <c r="E2499" i="5"/>
  <c r="V2500" i="5"/>
  <c r="E2500" i="5"/>
  <c r="X2500" i="5" s="1"/>
  <c r="G60" i="6"/>
  <c r="B15" i="6"/>
  <c r="F20" i="6" s="1"/>
  <c r="H20" i="6" s="1"/>
  <c r="B20" i="6"/>
  <c r="G20" i="6"/>
  <c r="B23" i="6"/>
  <c r="G23" i="6"/>
  <c r="G21" i="6"/>
  <c r="B8" i="6"/>
  <c r="G8" i="6"/>
  <c r="H8" i="6" s="1"/>
  <c r="B11" i="6"/>
  <c r="G11" i="6" s="1"/>
  <c r="H11" i="6" s="1"/>
  <c r="D11" i="6" s="1"/>
  <c r="G26" i="6"/>
  <c r="H26" i="6"/>
  <c r="F31" i="6"/>
  <c r="H31" i="6"/>
  <c r="F36" i="6"/>
  <c r="H36" i="6"/>
  <c r="F41" i="6"/>
  <c r="H41" i="6"/>
  <c r="F46" i="6"/>
  <c r="H46" i="6"/>
  <c r="I4" i="6"/>
  <c r="J4" i="6"/>
  <c r="I5" i="6"/>
  <c r="J5" i="6"/>
  <c r="I6" i="6"/>
  <c r="J6" i="6"/>
  <c r="I7" i="6"/>
  <c r="J7" i="6"/>
  <c r="I8" i="6"/>
  <c r="J8" i="6"/>
  <c r="I9" i="6"/>
  <c r="J9" i="6"/>
  <c r="I10" i="6"/>
  <c r="J10" i="6"/>
  <c r="I11" i="6"/>
  <c r="J11" i="6"/>
  <c r="I12" i="6"/>
  <c r="J12" i="6"/>
  <c r="I13" i="6"/>
  <c r="C13" i="6" s="1"/>
  <c r="J13" i="6"/>
  <c r="I15" i="6"/>
  <c r="J15" i="6"/>
  <c r="I16" i="6"/>
  <c r="J16" i="6"/>
  <c r="I17" i="6"/>
  <c r="C17" i="6" s="1"/>
  <c r="J17" i="6"/>
  <c r="I18" i="6"/>
  <c r="J18" i="6"/>
  <c r="I20" i="6"/>
  <c r="J20" i="6"/>
  <c r="I21" i="6"/>
  <c r="J21" i="6"/>
  <c r="I23" i="6"/>
  <c r="J23" i="6"/>
  <c r="I24" i="6"/>
  <c r="J24" i="6"/>
  <c r="I25" i="6"/>
  <c r="C25" i="6" s="1"/>
  <c r="J25" i="6"/>
  <c r="I26" i="6"/>
  <c r="J26" i="6"/>
  <c r="I28" i="6"/>
  <c r="J28" i="6"/>
  <c r="I29" i="6"/>
  <c r="C29" i="6" s="1"/>
  <c r="J29" i="6"/>
  <c r="I30" i="6"/>
  <c r="C30" i="6" s="1"/>
  <c r="J30" i="6"/>
  <c r="I31" i="6"/>
  <c r="J31" i="6"/>
  <c r="I33" i="6"/>
  <c r="J33" i="6"/>
  <c r="I34" i="6"/>
  <c r="J34" i="6"/>
  <c r="I35" i="6"/>
  <c r="J35" i="6"/>
  <c r="I36" i="6"/>
  <c r="C36" i="6" s="1"/>
  <c r="J36" i="6"/>
  <c r="I38" i="6"/>
  <c r="J38" i="6"/>
  <c r="I39" i="6"/>
  <c r="J39" i="6"/>
  <c r="I40" i="6"/>
  <c r="C40" i="6" s="1"/>
  <c r="J40" i="6"/>
  <c r="I41" i="6"/>
  <c r="J41" i="6"/>
  <c r="I43" i="6"/>
  <c r="J43" i="6"/>
  <c r="I44" i="6"/>
  <c r="J44" i="6"/>
  <c r="I45" i="6"/>
  <c r="I46" i="6"/>
  <c r="C46" i="6" s="1"/>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X5" i="5"/>
  <c r="X8" i="5"/>
  <c r="X9" i="5"/>
  <c r="X21" i="5"/>
  <c r="X63" i="5"/>
  <c r="X75" i="5"/>
  <c r="X84" i="5"/>
  <c r="X104" i="5"/>
  <c r="X111" i="5"/>
  <c r="X123" i="5"/>
  <c r="X131" i="5"/>
  <c r="X141" i="5"/>
  <c r="X183" i="5"/>
  <c r="X188" i="5"/>
  <c r="X192" i="5"/>
  <c r="X203" i="5"/>
  <c r="X213" i="5"/>
  <c r="X225" i="5"/>
  <c r="X245" i="5"/>
  <c r="X255" i="5"/>
  <c r="X276" i="5"/>
  <c r="X285" i="5"/>
  <c r="X308" i="5"/>
  <c r="X315" i="5"/>
  <c r="X336" i="5"/>
  <c r="X345" i="5"/>
  <c r="X348" i="5"/>
  <c r="X363" i="5"/>
  <c r="X375" i="5"/>
  <c r="X384" i="5"/>
  <c r="X393" i="5"/>
  <c r="X408" i="5"/>
  <c r="X444" i="5"/>
  <c r="X456" i="5"/>
  <c r="X471" i="5"/>
  <c r="X489" i="5"/>
  <c r="X503" i="5"/>
  <c r="X507" i="5"/>
  <c r="X513" i="5"/>
  <c r="X530" i="5"/>
  <c r="X545" i="5"/>
  <c r="X555" i="5"/>
  <c r="X567" i="5"/>
  <c r="X588" i="5"/>
  <c r="X621" i="5"/>
  <c r="X633" i="5"/>
  <c r="X636" i="5"/>
  <c r="X654" i="5"/>
  <c r="X672" i="5"/>
  <c r="X687" i="5"/>
  <c r="X696" i="5"/>
  <c r="X699" i="5"/>
  <c r="X711" i="5"/>
  <c r="X741" i="5"/>
  <c r="X743" i="5"/>
  <c r="X744" i="5"/>
  <c r="X756" i="5"/>
  <c r="X779" i="5"/>
  <c r="X789" i="5"/>
  <c r="X795" i="5"/>
  <c r="X801" i="5"/>
  <c r="X825" i="5"/>
  <c r="X833" i="5"/>
  <c r="X852" i="5"/>
  <c r="X873" i="5"/>
  <c r="X888" i="5"/>
  <c r="X905" i="5"/>
  <c r="X909" i="5"/>
  <c r="X933" i="5"/>
  <c r="X939" i="5"/>
  <c r="X941" i="5"/>
  <c r="X951" i="5"/>
  <c r="X980" i="5"/>
  <c r="X981" i="5"/>
  <c r="X995" i="5"/>
  <c r="X1020" i="5"/>
  <c r="X1029" i="5"/>
  <c r="X1035" i="5"/>
  <c r="X1050" i="5"/>
  <c r="X1067" i="5"/>
  <c r="X1083" i="5"/>
  <c r="X1088" i="5"/>
  <c r="X1095" i="5"/>
  <c r="X1103" i="5"/>
  <c r="X1119" i="5"/>
  <c r="X1125" i="5"/>
  <c r="X1140" i="5"/>
  <c r="X1149" i="5"/>
  <c r="X1161" i="5"/>
  <c r="X1179" i="5"/>
  <c r="X1197" i="5"/>
  <c r="X1212" i="5"/>
  <c r="X1227" i="5"/>
  <c r="X1245" i="5"/>
  <c r="X1263" i="5"/>
  <c r="X1275" i="5"/>
  <c r="X1293" i="5"/>
  <c r="X1296" i="5"/>
  <c r="X1317" i="5"/>
  <c r="X1331" i="5"/>
  <c r="X1347" i="5"/>
  <c r="X1353" i="5"/>
  <c r="X1368" i="5"/>
  <c r="X1383" i="5"/>
  <c r="X1404" i="5"/>
  <c r="X1407" i="5"/>
  <c r="X1422" i="5"/>
  <c r="X1437" i="5"/>
  <c r="X1452" i="5"/>
  <c r="X1455" i="5"/>
  <c r="X1475" i="5"/>
  <c r="X1485" i="5"/>
  <c r="X1500" i="5"/>
  <c r="X1503" i="5"/>
  <c r="X1521" i="5"/>
  <c r="X1529" i="5"/>
  <c r="X1545" i="5"/>
  <c r="X1547" i="5"/>
  <c r="X1548" i="5"/>
  <c r="X1563" i="5"/>
  <c r="X1575" i="5"/>
  <c r="X1587" i="5"/>
  <c r="X1593" i="5"/>
  <c r="X1608" i="5"/>
  <c r="X1617" i="5"/>
  <c r="X1635" i="5"/>
  <c r="X1637" i="5"/>
  <c r="X1653" i="5"/>
  <c r="X1677" i="5"/>
  <c r="X1680" i="5"/>
  <c r="X1683" i="5"/>
  <c r="X1695" i="5"/>
  <c r="X1704" i="5"/>
  <c r="X1716" i="5"/>
  <c r="X1719" i="5"/>
  <c r="X1731" i="5"/>
  <c r="X1743" i="5"/>
  <c r="X1748" i="5"/>
  <c r="X1758" i="5"/>
  <c r="X1764" i="5"/>
  <c r="X1775" i="5"/>
  <c r="X1776" i="5"/>
  <c r="X1787" i="5"/>
  <c r="X1791" i="5"/>
  <c r="X1800" i="5"/>
  <c r="X1803" i="5"/>
  <c r="X1814" i="5"/>
  <c r="X1827" i="5"/>
  <c r="X1829" i="5"/>
  <c r="X1833" i="5"/>
  <c r="X1841" i="5"/>
  <c r="X1847" i="5"/>
  <c r="X1856" i="5"/>
  <c r="X1857" i="5"/>
  <c r="X1859" i="5"/>
  <c r="X1869" i="5"/>
  <c r="X1883" i="5"/>
  <c r="X1884" i="5"/>
  <c r="X1887" i="5"/>
  <c r="X1896" i="5"/>
  <c r="X1913" i="5"/>
  <c r="X1926" i="5"/>
  <c r="X1929" i="5"/>
  <c r="X1941" i="5"/>
  <c r="X1944" i="5"/>
  <c r="X1956" i="5"/>
  <c r="X1977" i="5"/>
  <c r="X1991" i="5"/>
  <c r="X1997" i="5"/>
  <c r="X2009" i="5"/>
  <c r="X2013" i="5"/>
  <c r="X2025" i="5"/>
  <c r="X2031" i="5"/>
  <c r="X2043" i="5"/>
  <c r="X2049" i="5"/>
  <c r="X2058" i="5"/>
  <c r="X2064" i="5"/>
  <c r="X2073" i="5"/>
  <c r="X2090" i="5"/>
  <c r="X2109" i="5"/>
  <c r="X2112" i="5"/>
  <c r="X2127" i="5"/>
  <c r="X2132" i="5"/>
  <c r="X2144" i="5"/>
  <c r="X2145" i="5"/>
  <c r="X2160" i="5"/>
  <c r="X2169" i="5"/>
  <c r="X2181" i="5"/>
  <c r="X2184" i="5"/>
  <c r="X2199" i="5"/>
  <c r="X2205" i="5"/>
  <c r="X2216" i="5"/>
  <c r="X2217" i="5"/>
  <c r="X2226" i="5"/>
  <c r="X2232" i="5"/>
  <c r="X2240" i="5"/>
  <c r="X2241" i="5"/>
  <c r="X2244" i="5"/>
  <c r="X2253" i="5"/>
  <c r="X2267" i="5"/>
  <c r="X2268" i="5"/>
  <c r="X2280" i="5"/>
  <c r="X2285" i="5"/>
  <c r="X2295" i="5"/>
  <c r="X2297" i="5"/>
  <c r="X2307" i="5"/>
  <c r="X2319" i="5"/>
  <c r="X2325" i="5"/>
  <c r="X2334" i="5"/>
  <c r="X2340" i="5"/>
  <c r="X2349" i="5"/>
  <c r="X2352" i="5"/>
  <c r="X2364" i="5"/>
  <c r="X2369" i="5"/>
  <c r="X2379" i="5"/>
  <c r="X2384" i="5"/>
  <c r="X2394" i="5"/>
  <c r="X2400" i="5"/>
  <c r="X2409" i="5"/>
  <c r="X2411" i="5"/>
  <c r="X2412" i="5"/>
  <c r="X2423" i="5"/>
  <c r="X2427" i="5"/>
  <c r="X2439" i="5"/>
  <c r="X2454" i="5"/>
  <c r="X2457" i="5"/>
  <c r="X2469" i="5"/>
  <c r="X2472" i="5"/>
  <c r="X2481" i="5"/>
  <c r="X2487" i="5"/>
  <c r="X2496" i="5"/>
  <c r="X2499" i="5"/>
  <c r="I64" i="6"/>
  <c r="E4" i="8"/>
  <c r="B48" i="6"/>
  <c r="G48" i="6" s="1"/>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P32" i="4"/>
  <c r="P39" i="4"/>
  <c r="P38" i="4"/>
  <c r="B69" i="4" s="1"/>
  <c r="A48" i="6" s="1"/>
  <c r="P37" i="4"/>
  <c r="Q37" i="4" s="1"/>
  <c r="P26" i="4"/>
  <c r="B26" i="4" s="1"/>
  <c r="A15" i="6" s="1"/>
  <c r="S2500" i="5"/>
  <c r="R2500" i="5"/>
  <c r="J2500" i="5"/>
  <c r="I2500" i="5"/>
  <c r="H2500" i="5"/>
  <c r="G2500" i="5"/>
  <c r="F2500" i="5"/>
  <c r="B53" i="6"/>
  <c r="B52" i="6"/>
  <c r="P27" i="4"/>
  <c r="B27" i="4" s="1"/>
  <c r="A16" i="6" s="1"/>
  <c r="G53" i="6"/>
  <c r="G52" i="6"/>
  <c r="B57" i="6"/>
  <c r="G57" i="6"/>
  <c r="B55" i="6"/>
  <c r="G55" i="6"/>
  <c r="B50" i="6"/>
  <c r="G50" i="6"/>
  <c r="S219" i="5"/>
  <c r="S232" i="5"/>
  <c r="S251" i="5"/>
  <c r="S280" i="5"/>
  <c r="S328" i="5"/>
  <c r="S336" i="5"/>
  <c r="S352" i="5"/>
  <c r="S355" i="5"/>
  <c r="S384" i="5"/>
  <c r="S395" i="5"/>
  <c r="S400" i="5"/>
  <c r="S419" i="5"/>
  <c r="S480" i="5"/>
  <c r="S491" i="5"/>
  <c r="S496" i="5"/>
  <c r="S507" i="5"/>
  <c r="S520" i="5"/>
  <c r="S523" i="5"/>
  <c r="S544" i="5"/>
  <c r="S547" i="5"/>
  <c r="S595" i="5"/>
  <c r="S600" i="5"/>
  <c r="S656" i="5"/>
  <c r="S675" i="5"/>
  <c r="S755" i="5"/>
  <c r="S792" i="5"/>
  <c r="S843" i="5"/>
  <c r="S864" i="5"/>
  <c r="S867" i="5"/>
  <c r="S896" i="5"/>
  <c r="S904" i="5"/>
  <c r="S955" i="5"/>
  <c r="S968" i="5"/>
  <c r="S1002" i="5"/>
  <c r="S1090" i="5"/>
  <c r="S1107" i="5"/>
  <c r="S1162" i="5"/>
  <c r="S1195" i="5"/>
  <c r="S1218" i="5"/>
  <c r="S1219" i="5"/>
  <c r="S1251" i="5"/>
  <c r="S1264" i="5"/>
  <c r="S1291" i="5"/>
  <c r="S1379" i="5"/>
  <c r="S1451" i="5"/>
  <c r="S1464" i="5"/>
  <c r="S1512" i="5"/>
  <c r="S1515" i="5"/>
  <c r="S1538" i="5"/>
  <c r="S1544" i="5"/>
  <c r="S1560" i="5"/>
  <c r="S1576" i="5"/>
  <c r="S1584" i="5"/>
  <c r="S1608" i="5"/>
  <c r="S1616" i="5"/>
  <c r="S1640" i="5"/>
  <c r="S1651" i="5"/>
  <c r="S1699" i="5"/>
  <c r="S1746" i="5"/>
  <c r="S1787" i="5"/>
  <c r="S1835" i="5"/>
  <c r="S1920" i="5"/>
  <c r="S2074" i="5"/>
  <c r="S2099" i="5"/>
  <c r="S2114" i="5"/>
  <c r="S2155" i="5"/>
  <c r="S2162" i="5"/>
  <c r="S2216" i="5"/>
  <c r="S2232" i="5"/>
  <c r="S2288" i="5"/>
  <c r="S2291" i="5"/>
  <c r="S2298" i="5"/>
  <c r="S2304" i="5"/>
  <c r="S2352" i="5"/>
  <c r="S2362" i="5"/>
  <c r="S2440" i="5"/>
  <c r="S2498" i="5"/>
  <c r="S2499" i="5"/>
  <c r="B84" i="4"/>
  <c r="P35" i="4"/>
  <c r="P34" i="4"/>
  <c r="G79" i="5"/>
  <c r="B6" i="6"/>
  <c r="G59" i="6"/>
  <c r="B59" i="6"/>
  <c r="I102" i="5"/>
  <c r="I113" i="5"/>
  <c r="G118" i="5"/>
  <c r="R145" i="5"/>
  <c r="I150" i="5"/>
  <c r="R161" i="5"/>
  <c r="I166" i="5"/>
  <c r="G182" i="5"/>
  <c r="G185" i="5"/>
  <c r="R216" i="5"/>
  <c r="H246" i="5"/>
  <c r="I257" i="5"/>
  <c r="R262" i="5"/>
  <c r="H278" i="5"/>
  <c r="R289" i="5"/>
  <c r="J310" i="5"/>
  <c r="J321" i="5"/>
  <c r="F342" i="5"/>
  <c r="J385" i="5"/>
  <c r="G388" i="5"/>
  <c r="R410" i="5"/>
  <c r="H417" i="5"/>
  <c r="R422" i="5"/>
  <c r="I428" i="5"/>
  <c r="F446" i="5"/>
  <c r="H452" i="5"/>
  <c r="G454" i="5"/>
  <c r="F476" i="5"/>
  <c r="I478" i="5"/>
  <c r="J494" i="5"/>
  <c r="R497" i="5"/>
  <c r="G500" i="5"/>
  <c r="H510" i="5"/>
  <c r="R513" i="5"/>
  <c r="H516" i="5"/>
  <c r="F534" i="5"/>
  <c r="F548" i="5"/>
  <c r="F577" i="5"/>
  <c r="J598" i="5"/>
  <c r="I601" i="5"/>
  <c r="F604" i="5"/>
  <c r="R622" i="5"/>
  <c r="G644" i="5"/>
  <c r="I657" i="5"/>
  <c r="H665" i="5"/>
  <c r="G672" i="5"/>
  <c r="J694" i="5"/>
  <c r="G697" i="5"/>
  <c r="J702" i="5"/>
  <c r="I710" i="5"/>
  <c r="F712" i="5"/>
  <c r="H728" i="5"/>
  <c r="J729" i="5"/>
  <c r="G736" i="5"/>
  <c r="G742" i="5"/>
  <c r="H744" i="5"/>
  <c r="J752" i="5"/>
  <c r="G772" i="5"/>
  <c r="I798" i="5"/>
  <c r="F806" i="5"/>
  <c r="R820" i="5"/>
  <c r="H825" i="5"/>
  <c r="R830" i="5"/>
  <c r="R846" i="5"/>
  <c r="H873" i="5"/>
  <c r="F886" i="5"/>
  <c r="R905" i="5"/>
  <c r="H940" i="5"/>
  <c r="H953" i="5"/>
  <c r="G964" i="5"/>
  <c r="F966" i="5"/>
  <c r="J971" i="5"/>
  <c r="R977" i="5"/>
  <c r="I998" i="5"/>
  <c r="R1004" i="5"/>
  <c r="G1006" i="5"/>
  <c r="H1009" i="5"/>
  <c r="G1012" i="5"/>
  <c r="H1027" i="5"/>
  <c r="I1033" i="5"/>
  <c r="F1041" i="5"/>
  <c r="H1044" i="5"/>
  <c r="J1046" i="5"/>
  <c r="I1052" i="5"/>
  <c r="R1054" i="5"/>
  <c r="F1060" i="5"/>
  <c r="R1062" i="5"/>
  <c r="I1068" i="5"/>
  <c r="R1076" i="5"/>
  <c r="I1088" i="5"/>
  <c r="I1120" i="5"/>
  <c r="R1131" i="5"/>
  <c r="I1132" i="5"/>
  <c r="H1145" i="5"/>
  <c r="F1152" i="5"/>
  <c r="I1156" i="5"/>
  <c r="J1160" i="5"/>
  <c r="R1163" i="5"/>
  <c r="R1166" i="5"/>
  <c r="R1174" i="5"/>
  <c r="F1176" i="5"/>
  <c r="I1184" i="5"/>
  <c r="F1185" i="5"/>
  <c r="I1206" i="5"/>
  <c r="R1233" i="5"/>
  <c r="J1238" i="5"/>
  <c r="G1240" i="5"/>
  <c r="F1246" i="5"/>
  <c r="G1248" i="5"/>
  <c r="H1256" i="5"/>
  <c r="G1257" i="5"/>
  <c r="I1272" i="5"/>
  <c r="R1278" i="5"/>
  <c r="F1286" i="5"/>
  <c r="H1289" i="5"/>
  <c r="R1297" i="5"/>
  <c r="J1302" i="5"/>
  <c r="J1304" i="5"/>
  <c r="I1312" i="5"/>
  <c r="J1324" i="5"/>
  <c r="G1328" i="5"/>
  <c r="H1329" i="5"/>
  <c r="G1336" i="5"/>
  <c r="F1344" i="5"/>
  <c r="I1366" i="5"/>
  <c r="F1372" i="5"/>
  <c r="I1376" i="5"/>
  <c r="F1385" i="5"/>
  <c r="F1400" i="5"/>
  <c r="H1417" i="5"/>
  <c r="R1422" i="5"/>
  <c r="G1428" i="5"/>
  <c r="J1457" i="5"/>
  <c r="I1462" i="5"/>
  <c r="G1473" i="5"/>
  <c r="H1484" i="5"/>
  <c r="I1499" i="5"/>
  <c r="I1516" i="5"/>
  <c r="G1522" i="5"/>
  <c r="R1524" i="5"/>
  <c r="R1529" i="5"/>
  <c r="G1532" i="5"/>
  <c r="J1539" i="5"/>
  <c r="H1542" i="5"/>
  <c r="I1558" i="5"/>
  <c r="R1564" i="5"/>
  <c r="F1572" i="5"/>
  <c r="R1580" i="5"/>
  <c r="F1590" i="5"/>
  <c r="H1593" i="5"/>
  <c r="F1596" i="5"/>
  <c r="G1601" i="5"/>
  <c r="J1603" i="5"/>
  <c r="J1604" i="5"/>
  <c r="J1606" i="5"/>
  <c r="I1612" i="5"/>
  <c r="J1614" i="5"/>
  <c r="G1635" i="5"/>
  <c r="H1643" i="5"/>
  <c r="I1657" i="5"/>
  <c r="I1660" i="5"/>
  <c r="R1673" i="5"/>
  <c r="R1675" i="5"/>
  <c r="G1680" i="5"/>
  <c r="F1681" i="5"/>
  <c r="F1683" i="5"/>
  <c r="G1699" i="5"/>
  <c r="F1702" i="5"/>
  <c r="J1718" i="5"/>
  <c r="I1720" i="5"/>
  <c r="I1744" i="5"/>
  <c r="I1763" i="5"/>
  <c r="R1768" i="5"/>
  <c r="R1779" i="5"/>
  <c r="J1814" i="5"/>
  <c r="J1848" i="5"/>
  <c r="H1854" i="5"/>
  <c r="G1856" i="5"/>
  <c r="J1862" i="5"/>
  <c r="R1867" i="5"/>
  <c r="H1878" i="5"/>
  <c r="J1880" i="5"/>
  <c r="H1886" i="5"/>
  <c r="R1894" i="5"/>
  <c r="R1896" i="5"/>
  <c r="H1902" i="5"/>
  <c r="I1918" i="5"/>
  <c r="I1928" i="5"/>
  <c r="G1931" i="5"/>
  <c r="R1952" i="5"/>
  <c r="H1963" i="5"/>
  <c r="R1966" i="5"/>
  <c r="G1974" i="5"/>
  <c r="G1985" i="5"/>
  <c r="R1987" i="5"/>
  <c r="J2006" i="5"/>
  <c r="G2008" i="5"/>
  <c r="H2016" i="5"/>
  <c r="I2027" i="5"/>
  <c r="H2032" i="5"/>
  <c r="R2041" i="5"/>
  <c r="F2046" i="5"/>
  <c r="J2052" i="5"/>
  <c r="R2054" i="5"/>
  <c r="H2059" i="5"/>
  <c r="R2062" i="5"/>
  <c r="R2063" i="5"/>
  <c r="I2083" i="5"/>
  <c r="J2088" i="5"/>
  <c r="J2102" i="5"/>
  <c r="R2104" i="5"/>
  <c r="H2112" i="5"/>
  <c r="I2134" i="5"/>
  <c r="F2138" i="5"/>
  <c r="G2147" i="5"/>
  <c r="H2151" i="5"/>
  <c r="G2152" i="5"/>
  <c r="H2168" i="5"/>
  <c r="J2176" i="5"/>
  <c r="G2179" i="5"/>
  <c r="J2188" i="5"/>
  <c r="H2192" i="5"/>
  <c r="F2195" i="5"/>
  <c r="R2196" i="5"/>
  <c r="G2201" i="5"/>
  <c r="R2206" i="5"/>
  <c r="J2207" i="5"/>
  <c r="J2208" i="5"/>
  <c r="F2214" i="5"/>
  <c r="I2223" i="5"/>
  <c r="R2230" i="5"/>
  <c r="H2231" i="5"/>
  <c r="I2232" i="5"/>
  <c r="I2246" i="5"/>
  <c r="F2254" i="5"/>
  <c r="G2259" i="5"/>
  <c r="H2262" i="5"/>
  <c r="J2265" i="5"/>
  <c r="F2273" i="5"/>
  <c r="J2283" i="5"/>
  <c r="F2284" i="5"/>
  <c r="G2291" i="5"/>
  <c r="R2292" i="5"/>
  <c r="I2299" i="5"/>
  <c r="R2300" i="5"/>
  <c r="I2308" i="5"/>
  <c r="H2311" i="5"/>
  <c r="J2329" i="5"/>
  <c r="G2334" i="5"/>
  <c r="H2335" i="5"/>
  <c r="F2344" i="5"/>
  <c r="J2360" i="5"/>
  <c r="H2364" i="5"/>
  <c r="R2366" i="5"/>
  <c r="R2371" i="5"/>
  <c r="R2372" i="5"/>
  <c r="R2390" i="5"/>
  <c r="R2392" i="5"/>
  <c r="G2400" i="5"/>
  <c r="R2406" i="5"/>
  <c r="H2408" i="5"/>
  <c r="H2424" i="5"/>
  <c r="I2430" i="5"/>
  <c r="F2432" i="5"/>
  <c r="J2440" i="5"/>
  <c r="I2467" i="5"/>
  <c r="R2472" i="5"/>
  <c r="J2475" i="5"/>
  <c r="R2479" i="5"/>
  <c r="I2486" i="5"/>
  <c r="H2487" i="5"/>
  <c r="J2488" i="5"/>
  <c r="F2494" i="5"/>
  <c r="F2497" i="5"/>
  <c r="G2498" i="5"/>
  <c r="G2499" i="5"/>
  <c r="H52" i="5"/>
  <c r="I60" i="5"/>
  <c r="R77" i="5"/>
  <c r="I84" i="5"/>
  <c r="F92" i="5"/>
  <c r="I140" i="5"/>
  <c r="J148" i="5"/>
  <c r="R181" i="5"/>
  <c r="F188" i="5"/>
  <c r="I189" i="5"/>
  <c r="J196" i="5"/>
  <c r="H236" i="5"/>
  <c r="H245" i="5"/>
  <c r="J252" i="5"/>
  <c r="F253" i="5"/>
  <c r="H276" i="5"/>
  <c r="R284" i="5"/>
  <c r="I292" i="5"/>
  <c r="J316" i="5"/>
  <c r="I332" i="5"/>
  <c r="H356" i="5"/>
  <c r="R364" i="5"/>
  <c r="I365" i="5"/>
  <c r="R372" i="5"/>
  <c r="I381" i="5"/>
  <c r="J396" i="5"/>
  <c r="I405" i="5"/>
  <c r="R413" i="5"/>
  <c r="J436" i="5"/>
  <c r="F437" i="5"/>
  <c r="R461" i="5"/>
  <c r="R493" i="5"/>
  <c r="R517" i="5"/>
  <c r="G524" i="5"/>
  <c r="I541" i="5"/>
  <c r="J589" i="5"/>
  <c r="G613" i="5"/>
  <c r="G685" i="5"/>
  <c r="G693" i="5"/>
  <c r="G717" i="5"/>
  <c r="G749" i="5"/>
  <c r="F853" i="5"/>
  <c r="R877" i="5"/>
  <c r="G893" i="5"/>
  <c r="F1005" i="5"/>
  <c r="I1013" i="5"/>
  <c r="H1213" i="5"/>
  <c r="R1221" i="5"/>
  <c r="R1229" i="5"/>
  <c r="F1245" i="5"/>
  <c r="I1277" i="5"/>
  <c r="G1357" i="5"/>
  <c r="G1413" i="5"/>
  <c r="G1460" i="5"/>
  <c r="F1461" i="5"/>
  <c r="G1613" i="5"/>
  <c r="F1621" i="5"/>
  <c r="J1644" i="5"/>
  <c r="F1669" i="5"/>
  <c r="J1701" i="5"/>
  <c r="F1717" i="5"/>
  <c r="G1757" i="5"/>
  <c r="F1765" i="5"/>
  <c r="J1813" i="5"/>
  <c r="F1981" i="5"/>
  <c r="R2085" i="5"/>
  <c r="H2109" i="5"/>
  <c r="R2141" i="5"/>
  <c r="F2173" i="5"/>
  <c r="I2181" i="5"/>
  <c r="J2205" i="5"/>
  <c r="H2277" i="5"/>
  <c r="R2285" i="5"/>
  <c r="R2333" i="5"/>
  <c r="R2397" i="5"/>
  <c r="B5" i="6"/>
  <c r="F59" i="6" s="1"/>
  <c r="F2347" i="5"/>
  <c r="I2451" i="5"/>
  <c r="R2495" i="5"/>
  <c r="D11" i="4"/>
  <c r="B58" i="6"/>
  <c r="G58" i="6" s="1"/>
  <c r="B54" i="6"/>
  <c r="G54" i="6" s="1"/>
  <c r="B49" i="6"/>
  <c r="G49" i="6"/>
  <c r="B46" i="6"/>
  <c r="G46" i="6"/>
  <c r="B45" i="6"/>
  <c r="G45" i="6"/>
  <c r="B44" i="6"/>
  <c r="G44" i="6"/>
  <c r="B43" i="6"/>
  <c r="G43" i="6"/>
  <c r="B41" i="6"/>
  <c r="G41" i="6"/>
  <c r="B40" i="6"/>
  <c r="G40" i="6"/>
  <c r="B39" i="6"/>
  <c r="G39" i="6"/>
  <c r="B38" i="6"/>
  <c r="G38" i="6"/>
  <c r="B36" i="6"/>
  <c r="G36" i="6"/>
  <c r="B35" i="6"/>
  <c r="G35" i="6"/>
  <c r="B34" i="6"/>
  <c r="G34" i="6"/>
  <c r="B33" i="6"/>
  <c r="G33" i="6"/>
  <c r="B31" i="6"/>
  <c r="G31" i="6"/>
  <c r="B30" i="6"/>
  <c r="G30" i="6"/>
  <c r="B29" i="6"/>
  <c r="G29" i="6"/>
  <c r="H29" i="6"/>
  <c r="D29" i="6"/>
  <c r="B28" i="6"/>
  <c r="G28" i="6"/>
  <c r="B26" i="6"/>
  <c r="B18" i="6"/>
  <c r="F26" i="6"/>
  <c r="B25" i="6"/>
  <c r="G25" i="6"/>
  <c r="B24" i="6"/>
  <c r="G24" i="6"/>
  <c r="B17" i="6"/>
  <c r="F25" i="6"/>
  <c r="H14" i="6"/>
  <c r="B13" i="6"/>
  <c r="G13" i="6"/>
  <c r="H13" i="6"/>
  <c r="D13" i="6"/>
  <c r="B12" i="6"/>
  <c r="G12" i="6"/>
  <c r="H12" i="6" s="1"/>
  <c r="B10" i="6"/>
  <c r="G10" i="6"/>
  <c r="H10" i="6" s="1"/>
  <c r="B9" i="6"/>
  <c r="G9" i="6" s="1"/>
  <c r="H9" i="6" s="1"/>
  <c r="B7" i="6"/>
  <c r="G7" i="6"/>
  <c r="H7" i="6" s="1"/>
  <c r="B4" i="6"/>
  <c r="G4" i="6" s="1"/>
  <c r="H4" i="6" s="1"/>
  <c r="S2492" i="5"/>
  <c r="S2476" i="5"/>
  <c r="S2471" i="5"/>
  <c r="S2447" i="5"/>
  <c r="S2446" i="5"/>
  <c r="S2433" i="5"/>
  <c r="S2399" i="5"/>
  <c r="S2383" i="5"/>
  <c r="S2351" i="5"/>
  <c r="S2281" i="5"/>
  <c r="S2276" i="5"/>
  <c r="S2249" i="5"/>
  <c r="S2242" i="5"/>
  <c r="F2235" i="5"/>
  <c r="S2231" i="5"/>
  <c r="S2230" i="5"/>
  <c r="S2228" i="5"/>
  <c r="S2222" i="5"/>
  <c r="H2211" i="5"/>
  <c r="S2206" i="5"/>
  <c r="S2189" i="5"/>
  <c r="S2183" i="5"/>
  <c r="S2174" i="5"/>
  <c r="S2172" i="5"/>
  <c r="S2154" i="5"/>
  <c r="S2130" i="5"/>
  <c r="S2129" i="5"/>
  <c r="S2121" i="5"/>
  <c r="F2119" i="5"/>
  <c r="H2111" i="5"/>
  <c r="S2097" i="5"/>
  <c r="S2087" i="5"/>
  <c r="S2062" i="5"/>
  <c r="S2058" i="5"/>
  <c r="S2057" i="5"/>
  <c r="S2046" i="5"/>
  <c r="S2026" i="5"/>
  <c r="S2025" i="5"/>
  <c r="F2019" i="5"/>
  <c r="S2013" i="5"/>
  <c r="G1911" i="5"/>
  <c r="G1895" i="5"/>
  <c r="S1893" i="5"/>
  <c r="J1888" i="5"/>
  <c r="S1887" i="5"/>
  <c r="H1840" i="5"/>
  <c r="R1831" i="5"/>
  <c r="F1823" i="5"/>
  <c r="S1798" i="5"/>
  <c r="J1795" i="5"/>
  <c r="H1783" i="5"/>
  <c r="S1772" i="5"/>
  <c r="G1759" i="5"/>
  <c r="F1752" i="5"/>
  <c r="R1751" i="5"/>
  <c r="I1743" i="5"/>
  <c r="S1743" i="5"/>
  <c r="R1736" i="5"/>
  <c r="J1727" i="5"/>
  <c r="I1719" i="5"/>
  <c r="S1711" i="5"/>
  <c r="S1709" i="5"/>
  <c r="S1700" i="5"/>
  <c r="S1697" i="5"/>
  <c r="J1691" i="5"/>
  <c r="S1660" i="5"/>
  <c r="S1658" i="5"/>
  <c r="S1636" i="5"/>
  <c r="S1621" i="5"/>
  <c r="S1615" i="5"/>
  <c r="G1607" i="5"/>
  <c r="S1605" i="5"/>
  <c r="S1604" i="5"/>
  <c r="I1591" i="5"/>
  <c r="S1591" i="5"/>
  <c r="S1589" i="5"/>
  <c r="S1586" i="5"/>
  <c r="S1583" i="5"/>
  <c r="S1570" i="5"/>
  <c r="S1569" i="5"/>
  <c r="H1563" i="5"/>
  <c r="S1561" i="5"/>
  <c r="S1557" i="5"/>
  <c r="H1551" i="5"/>
  <c r="S1537" i="5"/>
  <c r="S1527" i="5"/>
  <c r="S1518" i="5"/>
  <c r="S1517" i="5"/>
  <c r="S1513" i="5"/>
  <c r="S1501" i="5"/>
  <c r="S1449" i="5"/>
  <c r="R1447" i="5"/>
  <c r="S1444" i="5"/>
  <c r="S1439" i="5"/>
  <c r="S1436" i="5"/>
  <c r="S1397" i="5"/>
  <c r="S1383" i="5"/>
  <c r="S1365" i="5"/>
  <c r="S1346" i="5"/>
  <c r="S1318" i="5"/>
  <c r="S1313" i="5"/>
  <c r="S1303" i="5"/>
  <c r="S1295" i="5"/>
  <c r="S1290" i="5"/>
  <c r="S1285" i="5"/>
  <c r="S1281" i="5"/>
  <c r="R1280" i="5"/>
  <c r="S1277" i="5"/>
  <c r="S1276" i="5"/>
  <c r="S1247" i="5"/>
  <c r="S1244" i="5"/>
  <c r="S1239" i="5"/>
  <c r="S1233" i="5"/>
  <c r="S1231" i="5"/>
  <c r="S1229" i="5"/>
  <c r="S1228" i="5"/>
  <c r="G1224" i="5"/>
  <c r="S1221" i="5"/>
  <c r="S1220" i="5"/>
  <c r="S1212" i="5"/>
  <c r="S1191" i="5"/>
  <c r="S1188" i="5"/>
  <c r="S1185" i="5"/>
  <c r="I1159" i="5"/>
  <c r="S1158" i="5"/>
  <c r="J1151" i="5"/>
  <c r="S1151" i="5"/>
  <c r="J1147" i="5"/>
  <c r="J1143" i="5"/>
  <c r="S1143" i="5"/>
  <c r="S1141" i="5"/>
  <c r="J1139" i="5"/>
  <c r="S1134" i="5"/>
  <c r="S1133" i="5"/>
  <c r="S1132" i="5"/>
  <c r="S1125" i="5"/>
  <c r="S1116" i="5"/>
  <c r="I1115" i="5"/>
  <c r="J1112" i="5"/>
  <c r="F1111" i="5"/>
  <c r="S1109" i="5"/>
  <c r="S1106" i="5"/>
  <c r="S1105" i="5"/>
  <c r="R1099" i="5"/>
  <c r="S1093" i="5"/>
  <c r="S1089" i="5"/>
  <c r="S1087" i="5"/>
  <c r="S1084" i="5"/>
  <c r="H1083" i="5"/>
  <c r="S1077" i="5"/>
  <c r="S1069" i="5"/>
  <c r="S1068" i="5"/>
  <c r="S1065" i="5"/>
  <c r="J1063" i="5"/>
  <c r="S1061" i="5"/>
  <c r="S1060" i="5"/>
  <c r="F1055" i="5"/>
  <c r="S1052" i="5"/>
  <c r="S1046" i="5"/>
  <c r="S1045" i="5"/>
  <c r="S1041" i="5"/>
  <c r="F1039" i="5"/>
  <c r="S1033" i="5"/>
  <c r="F1031" i="5"/>
  <c r="S1028" i="5"/>
  <c r="S1022" i="5"/>
  <c r="I1015" i="5"/>
  <c r="G1011" i="5"/>
  <c r="G999" i="5"/>
  <c r="S998" i="5"/>
  <c r="J995" i="5"/>
  <c r="J987" i="5"/>
  <c r="S985" i="5"/>
  <c r="F983" i="5"/>
  <c r="S982" i="5"/>
  <c r="S977" i="5"/>
  <c r="R975" i="5"/>
  <c r="S973" i="5"/>
  <c r="S969" i="5"/>
  <c r="S966" i="5"/>
  <c r="G959" i="5"/>
  <c r="S957" i="5"/>
  <c r="S956" i="5"/>
  <c r="J951" i="5"/>
  <c r="S951" i="5"/>
  <c r="S949" i="5"/>
  <c r="S941" i="5"/>
  <c r="S940" i="5"/>
  <c r="S938" i="5"/>
  <c r="S937" i="5"/>
  <c r="J931" i="5"/>
  <c r="S924" i="5"/>
  <c r="S919" i="5"/>
  <c r="S916" i="5"/>
  <c r="I915" i="5"/>
  <c r="S913" i="5"/>
  <c r="S909" i="5"/>
  <c r="S908" i="5"/>
  <c r="G907" i="5"/>
  <c r="I895" i="5"/>
  <c r="H879" i="5"/>
  <c r="S877" i="5"/>
  <c r="S869" i="5"/>
  <c r="S862" i="5"/>
  <c r="S852" i="5"/>
  <c r="H851" i="5"/>
  <c r="S846" i="5"/>
  <c r="S845" i="5"/>
  <c r="S837" i="5"/>
  <c r="S829" i="5"/>
  <c r="S825" i="5"/>
  <c r="R823" i="5"/>
  <c r="S812" i="5"/>
  <c r="H807" i="5"/>
  <c r="S804" i="5"/>
  <c r="S796" i="5"/>
  <c r="I791" i="5"/>
  <c r="S789" i="5"/>
  <c r="I787" i="5"/>
  <c r="S774" i="5"/>
  <c r="S772" i="5"/>
  <c r="S770" i="5"/>
  <c r="S767" i="5"/>
  <c r="S764" i="5"/>
  <c r="S759" i="5"/>
  <c r="S757" i="5"/>
  <c r="S753" i="5"/>
  <c r="S735" i="5"/>
  <c r="S718" i="5"/>
  <c r="S706" i="5"/>
  <c r="S694" i="5"/>
  <c r="S690" i="5"/>
  <c r="R688" i="5"/>
  <c r="S687" i="5"/>
  <c r="S682" i="5"/>
  <c r="G680" i="5"/>
  <c r="S671" i="5"/>
  <c r="S661" i="5"/>
  <c r="R655" i="5"/>
  <c r="S652" i="5"/>
  <c r="F651" i="5"/>
  <c r="S641" i="5"/>
  <c r="R638" i="5"/>
  <c r="S637" i="5"/>
  <c r="F635" i="5"/>
  <c r="S633" i="5"/>
  <c r="S631" i="5"/>
  <c r="S630" i="5"/>
  <c r="I623" i="5"/>
  <c r="J619" i="5"/>
  <c r="I615" i="5"/>
  <c r="S612" i="5"/>
  <c r="I611" i="5"/>
  <c r="I607" i="5"/>
  <c r="S606" i="5"/>
  <c r="J595" i="5"/>
  <c r="J591" i="5"/>
  <c r="S589" i="5"/>
  <c r="S588" i="5"/>
  <c r="S582" i="5"/>
  <c r="F575" i="5"/>
  <c r="F571" i="5"/>
  <c r="G563" i="5"/>
  <c r="R551" i="5"/>
  <c r="S550" i="5"/>
  <c r="I543" i="5"/>
  <c r="S542" i="5"/>
  <c r="R539" i="5"/>
  <c r="S526" i="5"/>
  <c r="S519" i="5"/>
  <c r="S514" i="5"/>
  <c r="S508" i="5"/>
  <c r="J503" i="5"/>
  <c r="S479" i="5"/>
  <c r="S468" i="5"/>
  <c r="I447" i="5"/>
  <c r="S447" i="5"/>
  <c r="S446" i="5"/>
  <c r="I439" i="5"/>
  <c r="S434" i="5"/>
  <c r="J429" i="5"/>
  <c r="S428" i="5"/>
  <c r="S422" i="5"/>
  <c r="S420" i="5"/>
  <c r="S413" i="5"/>
  <c r="R407" i="5"/>
  <c r="S404" i="5"/>
  <c r="S402" i="5"/>
  <c r="R391" i="5"/>
  <c r="S390" i="5"/>
  <c r="S385" i="5"/>
  <c r="S378" i="5"/>
  <c r="S374" i="5"/>
  <c r="S373" i="5"/>
  <c r="J347" i="5"/>
  <c r="S342" i="5"/>
  <c r="F339" i="5"/>
  <c r="S334" i="5"/>
  <c r="S333" i="5"/>
  <c r="S332" i="5"/>
  <c r="R331" i="5"/>
  <c r="S313" i="5"/>
  <c r="F311" i="5"/>
  <c r="S303" i="5"/>
  <c r="S298" i="5"/>
  <c r="S294" i="5"/>
  <c r="R287" i="5"/>
  <c r="S279" i="5"/>
  <c r="S276" i="5"/>
  <c r="S265" i="5"/>
  <c r="S262" i="5"/>
  <c r="S247" i="5"/>
  <c r="S238" i="5"/>
  <c r="S234" i="5"/>
  <c r="R227" i="5"/>
  <c r="S225" i="5"/>
  <c r="S220" i="5"/>
  <c r="S218" i="5"/>
  <c r="S217" i="5"/>
  <c r="R211" i="5"/>
  <c r="I207" i="5"/>
  <c r="S205" i="5"/>
  <c r="J203" i="5"/>
  <c r="S198" i="5"/>
  <c r="S193" i="5"/>
  <c r="J191" i="5"/>
  <c r="R187" i="5"/>
  <c r="S185" i="5"/>
  <c r="F183" i="5"/>
  <c r="F179" i="5"/>
  <c r="I167" i="5"/>
  <c r="S151" i="5"/>
  <c r="S150" i="5"/>
  <c r="S148" i="5"/>
  <c r="S146" i="5"/>
  <c r="S137" i="5"/>
  <c r="S132" i="5"/>
  <c r="S129" i="5"/>
  <c r="J123" i="5"/>
  <c r="J115" i="5"/>
  <c r="S113" i="5"/>
  <c r="S108" i="5"/>
  <c r="R107" i="5"/>
  <c r="J103" i="5"/>
  <c r="S100" i="5"/>
  <c r="R99" i="5"/>
  <c r="F95" i="5"/>
  <c r="S95" i="5"/>
  <c r="G87" i="5"/>
  <c r="H83" i="5"/>
  <c r="F75" i="5"/>
  <c r="G67" i="5"/>
  <c r="F51" i="5"/>
  <c r="I35" i="5"/>
  <c r="H61" i="4"/>
  <c r="P41" i="4"/>
  <c r="P40" i="4"/>
  <c r="P29" i="4"/>
  <c r="P28" i="4"/>
  <c r="A5" i="4"/>
  <c r="A63" i="2"/>
  <c r="H2079" i="5"/>
  <c r="S2300" i="5"/>
  <c r="H2263" i="5"/>
  <c r="G399" i="5"/>
  <c r="F656" i="5"/>
  <c r="S1092" i="5"/>
  <c r="F839" i="5"/>
  <c r="G831" i="5"/>
  <c r="R950" i="5"/>
  <c r="J1784" i="5"/>
  <c r="R1832" i="5"/>
  <c r="H1792" i="5"/>
  <c r="G1808" i="5"/>
  <c r="G2255" i="5"/>
  <c r="R279" i="5"/>
  <c r="G899" i="5"/>
  <c r="I919" i="5"/>
  <c r="R1190" i="5"/>
  <c r="I323" i="5"/>
  <c r="J379" i="5"/>
  <c r="F455" i="5"/>
  <c r="J475" i="5"/>
  <c r="I911" i="5"/>
  <c r="F587" i="5"/>
  <c r="I863" i="5"/>
  <c r="I315" i="5"/>
  <c r="R423" i="5"/>
  <c r="R515" i="5"/>
  <c r="H1127" i="5"/>
  <c r="G910" i="5"/>
  <c r="G239" i="5"/>
  <c r="F251" i="5"/>
  <c r="G815" i="5"/>
  <c r="G1167" i="5"/>
  <c r="H243" i="5"/>
  <c r="H263" i="5"/>
  <c r="J491" i="5"/>
  <c r="I499" i="5"/>
  <c r="F775" i="5"/>
  <c r="H795" i="5"/>
  <c r="I811" i="5"/>
  <c r="G855" i="5"/>
  <c r="F947" i="5"/>
  <c r="F871" i="5"/>
  <c r="R275" i="5"/>
  <c r="I291" i="5"/>
  <c r="H327" i="5"/>
  <c r="I343" i="5"/>
  <c r="J351" i="5"/>
  <c r="J403" i="5"/>
  <c r="G471" i="5"/>
  <c r="G479" i="5"/>
  <c r="H495" i="5"/>
  <c r="I643" i="5"/>
  <c r="F799" i="5"/>
  <c r="J887" i="5"/>
  <c r="H942" i="5"/>
  <c r="G659" i="5"/>
  <c r="G1359" i="5"/>
  <c r="J2015" i="5"/>
  <c r="F1419" i="5"/>
  <c r="S1831" i="5"/>
  <c r="R1423" i="5"/>
  <c r="G1459" i="5"/>
  <c r="J1467" i="5"/>
  <c r="G1839" i="5"/>
  <c r="R1871" i="5"/>
  <c r="G2016" i="5"/>
  <c r="R2221" i="5"/>
  <c r="J1463" i="5"/>
  <c r="H1495" i="5"/>
  <c r="F1503" i="5"/>
  <c r="J1511" i="5"/>
  <c r="I1863" i="5"/>
  <c r="G1879" i="5"/>
  <c r="I1967" i="5"/>
  <c r="F2047" i="5"/>
  <c r="F1888" i="5"/>
  <c r="R2031" i="5"/>
  <c r="H1935" i="5"/>
  <c r="J1991" i="5"/>
  <c r="I2023" i="5"/>
  <c r="R1888" i="5"/>
  <c r="R2107" i="5"/>
  <c r="F2115" i="5"/>
  <c r="F2175" i="5"/>
  <c r="S2086" i="5"/>
  <c r="G2215" i="5"/>
  <c r="G2287" i="5"/>
  <c r="S2150" i="5"/>
  <c r="R2191" i="5"/>
  <c r="F2310" i="5"/>
  <c r="S2346" i="5"/>
  <c r="I2279" i="5"/>
  <c r="S2308" i="5"/>
  <c r="R2374" i="5"/>
  <c r="S2314" i="5"/>
  <c r="F2315" i="5"/>
  <c r="S2330" i="5"/>
  <c r="I2351" i="5"/>
  <c r="F2459" i="5"/>
  <c r="H2471" i="5"/>
  <c r="S2338" i="5"/>
  <c r="S2354" i="5"/>
  <c r="S2386" i="5"/>
  <c r="G2491" i="5"/>
  <c r="R20" i="5"/>
  <c r="G22" i="5"/>
  <c r="J36" i="5"/>
  <c r="R44" i="5"/>
  <c r="G54" i="5"/>
  <c r="G56" i="5"/>
  <c r="G62" i="5"/>
  <c r="J64" i="5"/>
  <c r="F70" i="5"/>
  <c r="I88" i="5"/>
  <c r="G96" i="5"/>
  <c r="R110" i="5"/>
  <c r="G120" i="5"/>
  <c r="G126" i="5"/>
  <c r="G128" i="5"/>
  <c r="F136" i="5"/>
  <c r="G142" i="5"/>
  <c r="R144" i="5"/>
  <c r="G160" i="5"/>
  <c r="R168" i="5"/>
  <c r="J174" i="5"/>
  <c r="G184" i="5"/>
  <c r="G190" i="5"/>
  <c r="G1454" i="5"/>
  <c r="R430" i="5"/>
  <c r="R667" i="5"/>
  <c r="R679" i="5"/>
  <c r="H683" i="5"/>
  <c r="I687" i="5"/>
  <c r="F691" i="5"/>
  <c r="H695" i="5"/>
  <c r="J699" i="5"/>
  <c r="I707" i="5"/>
  <c r="J711" i="5"/>
  <c r="J715" i="5"/>
  <c r="J719" i="5"/>
  <c r="I723" i="5"/>
  <c r="J727" i="5"/>
  <c r="G731" i="5"/>
  <c r="F739" i="5"/>
  <c r="I743" i="5"/>
  <c r="R747" i="5"/>
  <c r="J751" i="5"/>
  <c r="G755" i="5"/>
  <c r="F763" i="5"/>
  <c r="F792" i="5"/>
  <c r="F808" i="5"/>
  <c r="H824" i="5"/>
  <c r="G856" i="5"/>
  <c r="H872" i="5"/>
  <c r="J888" i="5"/>
  <c r="I904" i="5"/>
  <c r="F936" i="5"/>
  <c r="R952" i="5"/>
  <c r="R302" i="5"/>
  <c r="H350" i="5"/>
  <c r="S421" i="5"/>
  <c r="S831" i="5"/>
  <c r="G224" i="5"/>
  <c r="G232" i="5"/>
  <c r="R248" i="5"/>
  <c r="H256" i="5"/>
  <c r="I264" i="5"/>
  <c r="I272" i="5"/>
  <c r="H312" i="5"/>
  <c r="R320" i="5"/>
  <c r="I344" i="5"/>
  <c r="G376" i="5"/>
  <c r="I384" i="5"/>
  <c r="F392" i="5"/>
  <c r="R408" i="5"/>
  <c r="F416" i="5"/>
  <c r="J448" i="5"/>
  <c r="J456" i="5"/>
  <c r="R472" i="5"/>
  <c r="F496" i="5"/>
  <c r="R504" i="5"/>
  <c r="I512" i="5"/>
  <c r="I520" i="5"/>
  <c r="R536" i="5"/>
  <c r="J544" i="5"/>
  <c r="R744" i="5"/>
  <c r="R768" i="5"/>
  <c r="G784" i="5"/>
  <c r="G800" i="5"/>
  <c r="G832" i="5"/>
  <c r="I864" i="5"/>
  <c r="F896" i="5"/>
  <c r="I928" i="5"/>
  <c r="F944" i="5"/>
  <c r="F960" i="5"/>
  <c r="S1031" i="5"/>
  <c r="H270" i="5"/>
  <c r="G382" i="5"/>
  <c r="J526" i="5"/>
  <c r="F568" i="5"/>
  <c r="G576" i="5"/>
  <c r="J592" i="5"/>
  <c r="G600" i="5"/>
  <c r="G608" i="5"/>
  <c r="R632" i="5"/>
  <c r="J640" i="5"/>
  <c r="S1773" i="5"/>
  <c r="S1869" i="5"/>
  <c r="S865" i="5"/>
  <c r="S1242" i="5"/>
  <c r="S1294" i="5"/>
  <c r="I870" i="5"/>
  <c r="R976" i="5"/>
  <c r="I984" i="5"/>
  <c r="R1000" i="5"/>
  <c r="H1014" i="5"/>
  <c r="F1024" i="5"/>
  <c r="J1048" i="5"/>
  <c r="J1064" i="5"/>
  <c r="H1080" i="5"/>
  <c r="F1144" i="5"/>
  <c r="G1179" i="5"/>
  <c r="I1183" i="5"/>
  <c r="G1191" i="5"/>
  <c r="H1195" i="5"/>
  <c r="I1199" i="5"/>
  <c r="F1203" i="5"/>
  <c r="G1219" i="5"/>
  <c r="G1223" i="5"/>
  <c r="H1227" i="5"/>
  <c r="I1231" i="5"/>
  <c r="I1235" i="5"/>
  <c r="R1247" i="5"/>
  <c r="I1251" i="5"/>
  <c r="G1255" i="5"/>
  <c r="I1263" i="5"/>
  <c r="R1271" i="5"/>
  <c r="J1283" i="5"/>
  <c r="G1287" i="5"/>
  <c r="F1291" i="5"/>
  <c r="G1295" i="5"/>
  <c r="G1319" i="5"/>
  <c r="H1323" i="5"/>
  <c r="I1335" i="5"/>
  <c r="S1364" i="5"/>
  <c r="S1369" i="5"/>
  <c r="S1385" i="5"/>
  <c r="S1393" i="5"/>
  <c r="S1421" i="5"/>
  <c r="S1437" i="5"/>
  <c r="S1445" i="5"/>
  <c r="S1493" i="5"/>
  <c r="S1525" i="5"/>
  <c r="S1533" i="5"/>
  <c r="S1565" i="5"/>
  <c r="S1613" i="5"/>
  <c r="G1662" i="5"/>
  <c r="S1216" i="5"/>
  <c r="S1292" i="5"/>
  <c r="S1340" i="5"/>
  <c r="S1350" i="5"/>
  <c r="S1358" i="5"/>
  <c r="S1519" i="5"/>
  <c r="S1543" i="5"/>
  <c r="S1551" i="5"/>
  <c r="S1575" i="5"/>
  <c r="S1607" i="5"/>
  <c r="S1639" i="5"/>
  <c r="S1647" i="5"/>
  <c r="S1207" i="5"/>
  <c r="S1311" i="5"/>
  <c r="S1327" i="5"/>
  <c r="S1351" i="5"/>
  <c r="S1360" i="5"/>
  <c r="S1391" i="5"/>
  <c r="S1441" i="5"/>
  <c r="S1465" i="5"/>
  <c r="S1473" i="5"/>
  <c r="S1481" i="5"/>
  <c r="S1489" i="5"/>
  <c r="S1497" i="5"/>
  <c r="S1505" i="5"/>
  <c r="S1633" i="5"/>
  <c r="F1192" i="5"/>
  <c r="R1256" i="5"/>
  <c r="H1461" i="5"/>
  <c r="G1664" i="5"/>
  <c r="G1683" i="5"/>
  <c r="R1688" i="5"/>
  <c r="J1696" i="5"/>
  <c r="S1761" i="5"/>
  <c r="S1777" i="5"/>
  <c r="S1825" i="5"/>
  <c r="S1889" i="5"/>
  <c r="S1929" i="5"/>
  <c r="S1953" i="5"/>
  <c r="S2002" i="5"/>
  <c r="S2010" i="5"/>
  <c r="R1669" i="5"/>
  <c r="I1669" i="5"/>
  <c r="S1717" i="5"/>
  <c r="S1765" i="5"/>
  <c r="S1813" i="5"/>
  <c r="S1829" i="5"/>
  <c r="S1845" i="5"/>
  <c r="S1877" i="5"/>
  <c r="S1906" i="5"/>
  <c r="S1922" i="5"/>
  <c r="S1946" i="5"/>
  <c r="S1978" i="5"/>
  <c r="H2064" i="5"/>
  <c r="S2286" i="5"/>
  <c r="J1424" i="5"/>
  <c r="H1432" i="5"/>
  <c r="I1440" i="5"/>
  <c r="G1476" i="5"/>
  <c r="H1480" i="5"/>
  <c r="R1504" i="5"/>
  <c r="I1508" i="5"/>
  <c r="F1512" i="5"/>
  <c r="G1528" i="5"/>
  <c r="I1536" i="5"/>
  <c r="I1544" i="5"/>
  <c r="G1550" i="5"/>
  <c r="R1552" i="5"/>
  <c r="F1576" i="5"/>
  <c r="R1584" i="5"/>
  <c r="H1592" i="5"/>
  <c r="R1598" i="5"/>
  <c r="I1600" i="5"/>
  <c r="F1608" i="5"/>
  <c r="G1624" i="5"/>
  <c r="H1640" i="5"/>
  <c r="G1648" i="5"/>
  <c r="R1676" i="5"/>
  <c r="S1721" i="5"/>
  <c r="S1737" i="5"/>
  <c r="S1753" i="5"/>
  <c r="S1785" i="5"/>
  <c r="G1899" i="5"/>
  <c r="I1899" i="5"/>
  <c r="S2255" i="5"/>
  <c r="S1455" i="5"/>
  <c r="S1463" i="5"/>
  <c r="S1471" i="5"/>
  <c r="S1479" i="5"/>
  <c r="S1487" i="5"/>
  <c r="S1495" i="5"/>
  <c r="S1503" i="5"/>
  <c r="S1511" i="5"/>
  <c r="R1555" i="5"/>
  <c r="R1595" i="5"/>
  <c r="J1669"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S1972" i="5"/>
  <c r="S1996" i="5"/>
  <c r="H2040" i="5"/>
  <c r="I2048" i="5"/>
  <c r="H2069" i="5"/>
  <c r="S2263" i="5"/>
  <c r="I1747" i="5"/>
  <c r="J1824" i="5"/>
  <c r="J1840" i="5"/>
  <c r="R1925" i="5"/>
  <c r="S1901" i="5"/>
  <c r="H1911" i="5"/>
  <c r="J1911" i="5"/>
  <c r="F1911" i="5"/>
  <c r="S1917" i="5"/>
  <c r="S1934" i="5"/>
  <c r="S1941" i="5"/>
  <c r="S1942" i="5"/>
  <c r="S1958" i="5"/>
  <c r="S1965" i="5"/>
  <c r="S1966" i="5"/>
  <c r="S1973" i="5"/>
  <c r="S1989" i="5"/>
  <c r="S1990" i="5"/>
  <c r="S1997" i="5"/>
  <c r="S2021" i="5"/>
  <c r="S2022" i="5"/>
  <c r="S2271" i="5"/>
  <c r="S1655" i="5"/>
  <c r="S1661" i="5"/>
  <c r="S1671" i="5"/>
  <c r="S1677" i="5"/>
  <c r="S1679" i="5"/>
  <c r="S1685" i="5"/>
  <c r="S1687" i="5"/>
  <c r="S1693" i="5"/>
  <c r="S1703" i="5"/>
  <c r="R1911" i="5"/>
  <c r="S1712" i="5"/>
  <c r="S1716" i="5"/>
  <c r="S1728" i="5"/>
  <c r="S1732" i="5"/>
  <c r="S1736" i="5"/>
  <c r="S1744" i="5"/>
  <c r="S1748" i="5"/>
  <c r="S1760" i="5"/>
  <c r="S1764" i="5"/>
  <c r="S1788" i="5"/>
  <c r="S1796" i="5"/>
  <c r="S1800" i="5"/>
  <c r="S1808" i="5"/>
  <c r="S1812" i="5"/>
  <c r="S1820" i="5"/>
  <c r="S1824" i="5"/>
  <c r="S1828" i="5"/>
  <c r="S1836" i="5"/>
  <c r="S1840" i="5"/>
  <c r="S1848" i="5"/>
  <c r="S1852" i="5"/>
  <c r="S1860" i="5"/>
  <c r="S1864" i="5"/>
  <c r="S1868" i="5"/>
  <c r="S1884" i="5"/>
  <c r="S1895" i="5"/>
  <c r="S1912" i="5"/>
  <c r="S1928" i="5"/>
  <c r="S1935" i="5"/>
  <c r="S1936" i="5"/>
  <c r="S1952" i="5"/>
  <c r="S1959" i="5"/>
  <c r="S1983" i="5"/>
  <c r="S1984" i="5"/>
  <c r="S1991" i="5"/>
  <c r="S2016" i="5"/>
  <c r="J2072" i="5"/>
  <c r="S2247" i="5"/>
  <c r="S2278" i="5"/>
  <c r="I2043" i="5"/>
  <c r="H2045" i="5"/>
  <c r="I2045" i="5"/>
  <c r="G2248" i="5"/>
  <c r="H2264" i="5"/>
  <c r="J2264" i="5"/>
  <c r="G2264" i="5"/>
  <c r="I2264" i="5"/>
  <c r="J2376" i="5"/>
  <c r="R2060" i="5"/>
  <c r="S2477" i="5"/>
  <c r="S2041" i="5"/>
  <c r="S2049" i="5"/>
  <c r="S2055" i="5"/>
  <c r="S2061" i="5"/>
  <c r="S2063" i="5"/>
  <c r="S2068" i="5"/>
  <c r="S2080" i="5"/>
  <c r="S2092" i="5"/>
  <c r="S2100" i="5"/>
  <c r="S2112" i="5"/>
  <c r="S2132" i="5"/>
  <c r="S2144" i="5"/>
  <c r="S2164" i="5"/>
  <c r="H2181" i="5"/>
  <c r="J2181" i="5"/>
  <c r="R2181" i="5"/>
  <c r="F2181" i="5"/>
  <c r="G2181" i="5"/>
  <c r="S2184" i="5"/>
  <c r="S2212" i="5"/>
  <c r="H2213" i="5"/>
  <c r="S2319" i="5"/>
  <c r="S2069" i="5"/>
  <c r="S2085" i="5"/>
  <c r="S2105" i="5"/>
  <c r="S2113" i="5"/>
  <c r="S2125" i="5"/>
  <c r="J2126" i="5"/>
  <c r="S2137" i="5"/>
  <c r="S2145" i="5"/>
  <c r="S2157" i="5"/>
  <c r="S2165" i="5"/>
  <c r="S2225" i="5"/>
  <c r="S2233" i="5"/>
  <c r="S2240" i="5"/>
  <c r="S2264" i="5"/>
  <c r="S2333" i="5"/>
  <c r="S2337" i="5"/>
  <c r="S2341" i="5"/>
  <c r="S2345" i="5"/>
  <c r="S2349" i="5"/>
  <c r="S2353" i="5"/>
  <c r="G2088" i="5"/>
  <c r="I2118" i="5"/>
  <c r="S2226" i="5"/>
  <c r="S2234" i="5"/>
  <c r="F2320" i="5"/>
  <c r="G2336" i="5"/>
  <c r="J2368" i="5"/>
  <c r="S2461" i="5"/>
  <c r="S2493" i="5"/>
  <c r="J2112" i="5"/>
  <c r="S2119" i="5"/>
  <c r="S2151" i="5"/>
  <c r="S2191" i="5"/>
  <c r="S2199" i="5"/>
  <c r="S2215" i="5"/>
  <c r="S2220" i="5"/>
  <c r="S2229" i="5"/>
  <c r="S2236" i="5"/>
  <c r="S2277" i="5"/>
  <c r="S2285" i="5"/>
  <c r="S2292" i="5"/>
  <c r="S2293" i="5"/>
  <c r="I2088" i="5"/>
  <c r="I2104" i="5"/>
  <c r="G2166" i="5"/>
  <c r="S2402" i="5"/>
  <c r="S2410" i="5"/>
  <c r="S2449" i="5"/>
  <c r="R2464" i="5"/>
  <c r="S2465" i="5"/>
  <c r="S2481" i="5"/>
  <c r="S2497" i="5"/>
  <c r="F2303" i="5"/>
  <c r="R2303" i="5"/>
  <c r="F2359" i="5"/>
  <c r="R2359" i="5"/>
  <c r="S2390" i="5"/>
  <c r="S2394" i="5"/>
  <c r="S2357" i="5"/>
  <c r="S2361" i="5"/>
  <c r="S2365" i="5"/>
  <c r="S2369" i="5"/>
  <c r="S2373" i="5"/>
  <c r="S2377" i="5"/>
  <c r="S2381" i="5"/>
  <c r="S2385" i="5"/>
  <c r="S2453" i="5"/>
  <c r="S2469" i="5"/>
  <c r="S2485" i="5"/>
  <c r="F2413" i="5"/>
  <c r="H2421" i="5"/>
  <c r="R2391" i="5"/>
  <c r="G2391" i="5"/>
  <c r="H2391" i="5"/>
  <c r="H2397" i="5"/>
  <c r="S2457" i="5"/>
  <c r="S2473" i="5"/>
  <c r="S2489" i="5"/>
  <c r="S2389" i="5"/>
  <c r="S2393" i="5"/>
  <c r="S2397" i="5"/>
  <c r="S2401" i="5"/>
  <c r="S2405" i="5"/>
  <c r="S2409" i="5"/>
  <c r="I2487" i="5"/>
  <c r="J2487" i="5"/>
  <c r="G2403" i="5"/>
  <c r="F2419" i="5"/>
  <c r="J2423" i="5"/>
  <c r="F2427" i="5"/>
  <c r="G2431" i="5"/>
  <c r="R2045" i="5"/>
  <c r="J2045" i="5"/>
  <c r="F2045" i="5"/>
  <c r="G2045" i="5"/>
  <c r="H1784" i="5"/>
  <c r="I1784" i="5"/>
  <c r="F1784" i="5"/>
  <c r="H2285" i="5"/>
  <c r="I2285" i="5"/>
  <c r="F2285" i="5"/>
  <c r="G2285" i="5"/>
  <c r="R2160" i="5"/>
  <c r="H853" i="5"/>
  <c r="J853" i="5"/>
  <c r="I853" i="5"/>
  <c r="G853" i="5"/>
  <c r="I1190" i="5"/>
  <c r="H548" i="5"/>
  <c r="I548" i="5"/>
  <c r="I164" i="5"/>
  <c r="J164" i="5"/>
  <c r="F164" i="5"/>
  <c r="R164" i="5"/>
  <c r="H164" i="5"/>
  <c r="G164" i="5"/>
  <c r="J188" i="5"/>
  <c r="R188" i="5"/>
  <c r="I156" i="5"/>
  <c r="J156" i="5"/>
  <c r="F156" i="5"/>
  <c r="R156" i="5"/>
  <c r="H156" i="5"/>
  <c r="G156" i="5"/>
  <c r="I124" i="5"/>
  <c r="J124" i="5"/>
  <c r="F124" i="5"/>
  <c r="R124" i="5"/>
  <c r="H124" i="5"/>
  <c r="G124" i="5"/>
  <c r="I92" i="5"/>
  <c r="J92" i="5"/>
  <c r="R92" i="5"/>
  <c r="H92" i="5"/>
  <c r="G92" i="5"/>
  <c r="I212" i="5"/>
  <c r="J212" i="5"/>
  <c r="F212" i="5"/>
  <c r="R212" i="5"/>
  <c r="H212" i="5"/>
  <c r="G212" i="5"/>
  <c r="I52" i="5"/>
  <c r="J52" i="5"/>
  <c r="F52" i="5"/>
  <c r="R52" i="5"/>
  <c r="G52" i="5"/>
  <c r="I76" i="5"/>
  <c r="F76" i="5"/>
  <c r="R76" i="5"/>
  <c r="H76" i="5"/>
  <c r="J1076" i="5"/>
  <c r="H1076" i="5"/>
  <c r="H468" i="5"/>
  <c r="I468" i="5"/>
  <c r="J468" i="5"/>
  <c r="R428" i="5"/>
  <c r="H428" i="5"/>
  <c r="J428" i="5"/>
  <c r="F428" i="5"/>
  <c r="R412" i="5"/>
  <c r="H412" i="5"/>
  <c r="I412" i="5"/>
  <c r="J412" i="5"/>
  <c r="F412" i="5"/>
  <c r="R332" i="5"/>
  <c r="H332" i="5"/>
  <c r="J332" i="5"/>
  <c r="F332" i="5"/>
  <c r="R292" i="5"/>
  <c r="H292" i="5"/>
  <c r="J292" i="5"/>
  <c r="F292" i="5"/>
  <c r="R260" i="5"/>
  <c r="H260" i="5"/>
  <c r="I260" i="5"/>
  <c r="J260" i="5"/>
  <c r="F260" i="5"/>
  <c r="R524" i="5"/>
  <c r="H524" i="5"/>
  <c r="J524" i="5"/>
  <c r="F524" i="5"/>
  <c r="R500" i="5"/>
  <c r="H500" i="5"/>
  <c r="I500" i="5"/>
  <c r="J500" i="5"/>
  <c r="F500" i="5"/>
  <c r="R388" i="5"/>
  <c r="H388" i="5"/>
  <c r="I388" i="5"/>
  <c r="J388" i="5"/>
  <c r="F388" i="5"/>
  <c r="J932" i="5"/>
  <c r="F932" i="5"/>
  <c r="R932" i="5"/>
  <c r="H932" i="5"/>
  <c r="I932" i="5"/>
  <c r="H772" i="5"/>
  <c r="G1516" i="5"/>
  <c r="R1492" i="5"/>
  <c r="F1428" i="5"/>
  <c r="R452" i="5"/>
  <c r="I452" i="5"/>
  <c r="J452" i="5"/>
  <c r="F452" i="5"/>
  <c r="R444" i="5"/>
  <c r="H444" i="5"/>
  <c r="I444" i="5"/>
  <c r="H372" i="5"/>
  <c r="I372" i="5"/>
  <c r="J372" i="5"/>
  <c r="F372" i="5"/>
  <c r="J709" i="5"/>
  <c r="R62" i="5"/>
  <c r="G1076" i="5"/>
  <c r="G1068" i="5"/>
  <c r="G972" i="5"/>
  <c r="G468" i="5"/>
  <c r="G452" i="5"/>
  <c r="G444" i="5"/>
  <c r="G428" i="5"/>
  <c r="G412" i="5"/>
  <c r="G372" i="5"/>
  <c r="G332" i="5"/>
  <c r="G292" i="5"/>
  <c r="G260" i="5"/>
  <c r="R806" i="5"/>
  <c r="S1524" i="5"/>
  <c r="G1455" i="5"/>
  <c r="R1334" i="5"/>
  <c r="S1652" i="5"/>
  <c r="S1154" i="5"/>
  <c r="F1075" i="5"/>
  <c r="S946" i="5"/>
  <c r="F123" i="5"/>
  <c r="S377" i="5"/>
  <c r="H501" i="5"/>
  <c r="R143" i="5"/>
  <c r="H1455" i="5"/>
  <c r="S1269" i="5"/>
  <c r="J999" i="5"/>
  <c r="S922" i="5"/>
  <c r="S361" i="5"/>
  <c r="F1455" i="5"/>
  <c r="G1075" i="5"/>
  <c r="S798" i="5"/>
  <c r="S2478" i="5"/>
  <c r="J463" i="5"/>
  <c r="S570" i="5"/>
  <c r="S692" i="5"/>
  <c r="F1011" i="5"/>
  <c r="H1344" i="5"/>
  <c r="S1430" i="5"/>
  <c r="S1582" i="5"/>
  <c r="S1646" i="5"/>
  <c r="S1698" i="5"/>
  <c r="S2450" i="5"/>
  <c r="G6" i="6"/>
  <c r="S182" i="5"/>
  <c r="J205" i="5"/>
  <c r="R205" i="5"/>
  <c r="H205" i="5"/>
  <c r="I205" i="5"/>
  <c r="S236" i="5"/>
  <c r="S273" i="5"/>
  <c r="H333" i="5"/>
  <c r="F333" i="5"/>
  <c r="R333" i="5"/>
  <c r="S353" i="5"/>
  <c r="S365" i="5"/>
  <c r="S426" i="5"/>
  <c r="H431" i="5"/>
  <c r="G431" i="5"/>
  <c r="I431" i="5"/>
  <c r="S492" i="5"/>
  <c r="S540" i="5"/>
  <c r="S552" i="5"/>
  <c r="S558" i="5"/>
  <c r="J563" i="5"/>
  <c r="R563" i="5"/>
  <c r="S593" i="5"/>
  <c r="I663" i="5"/>
  <c r="G663" i="5"/>
  <c r="R663" i="5"/>
  <c r="F663" i="5"/>
  <c r="J668" i="5"/>
  <c r="F668" i="5"/>
  <c r="R668" i="5"/>
  <c r="H668" i="5"/>
  <c r="I668" i="5"/>
  <c r="S722" i="5"/>
  <c r="S727" i="5"/>
  <c r="S834" i="5"/>
  <c r="S871" i="5"/>
  <c r="S914" i="5"/>
  <c r="S974" i="5"/>
  <c r="S986" i="5"/>
  <c r="S1038" i="5"/>
  <c r="S1044" i="5"/>
  <c r="S1050" i="5"/>
  <c r="S1098" i="5"/>
  <c r="S1148" i="5"/>
  <c r="S1177" i="5"/>
  <c r="S1213" i="5"/>
  <c r="S1237" i="5"/>
  <c r="S1249" i="5"/>
  <c r="S1390" i="5"/>
  <c r="I1416" i="5"/>
  <c r="S1428" i="5"/>
  <c r="S1466" i="5"/>
  <c r="S1494" i="5"/>
  <c r="S1568" i="5"/>
  <c r="S1632" i="5"/>
  <c r="S1672" i="5"/>
  <c r="S1678" i="5"/>
  <c r="S1684" i="5"/>
  <c r="S1690" i="5"/>
  <c r="F1720" i="5"/>
  <c r="R1759" i="5"/>
  <c r="H1759" i="5"/>
  <c r="S1791" i="5"/>
  <c r="S1823" i="5"/>
  <c r="R1827" i="5"/>
  <c r="G1875" i="5"/>
  <c r="I1911" i="5"/>
  <c r="S2048" i="5"/>
  <c r="S2198" i="5"/>
  <c r="R2396" i="5"/>
  <c r="H2396" i="5"/>
  <c r="S2417" i="5"/>
  <c r="S2470" i="5"/>
  <c r="I333" i="5"/>
  <c r="S119" i="5"/>
  <c r="S183" i="5"/>
  <c r="S189" i="5"/>
  <c r="I236" i="5"/>
  <c r="G236" i="5"/>
  <c r="J236" i="5"/>
  <c r="F236" i="5"/>
  <c r="S432" i="5"/>
  <c r="S438" i="5"/>
  <c r="S444" i="5"/>
  <c r="S474" i="5"/>
  <c r="S500" i="5"/>
  <c r="S505" i="5"/>
  <c r="S564" i="5"/>
  <c r="S604" i="5"/>
  <c r="S634" i="5"/>
  <c r="S664" i="5"/>
  <c r="S669" i="5"/>
  <c r="S680" i="5"/>
  <c r="S791" i="5"/>
  <c r="S902" i="5"/>
  <c r="S928" i="5"/>
  <c r="S992" i="5"/>
  <c r="S1056" i="5"/>
  <c r="S1135" i="5"/>
  <c r="S1144" i="5"/>
  <c r="S1293" i="5"/>
  <c r="S1386" i="5"/>
  <c r="S1442" i="5"/>
  <c r="S1474" i="5"/>
  <c r="S1502" i="5"/>
  <c r="S1534" i="5"/>
  <c r="S1546" i="5"/>
  <c r="S1598" i="5"/>
  <c r="S1610" i="5"/>
  <c r="S1662" i="5"/>
  <c r="S1696" i="5"/>
  <c r="S1871" i="5"/>
  <c r="G2000" i="5"/>
  <c r="S2042" i="5"/>
  <c r="F2239" i="5"/>
  <c r="S2326" i="5"/>
  <c r="S2348" i="5"/>
  <c r="S2378" i="5"/>
  <c r="S2425" i="5"/>
  <c r="S399" i="5"/>
  <c r="J333" i="5"/>
  <c r="H381" i="5"/>
  <c r="R381" i="5"/>
  <c r="G461" i="5"/>
  <c r="S980" i="5"/>
  <c r="F381" i="5"/>
  <c r="I563" i="5"/>
  <c r="R236" i="5"/>
  <c r="S359" i="5"/>
  <c r="S297" i="5"/>
  <c r="S784" i="5"/>
  <c r="G205" i="5"/>
  <c r="G333" i="5"/>
  <c r="S176" i="5"/>
  <c r="S366" i="5"/>
  <c r="S734" i="5"/>
  <c r="S934" i="5"/>
  <c r="S970" i="5"/>
  <c r="S310" i="5"/>
  <c r="S512" i="5"/>
  <c r="S681" i="5"/>
  <c r="S745" i="5"/>
  <c r="S761" i="5"/>
  <c r="S201" i="5"/>
  <c r="S574" i="5"/>
  <c r="S156" i="5"/>
  <c r="S324" i="5"/>
  <c r="I524" i="5"/>
  <c r="H1612" i="5"/>
  <c r="R67" i="5"/>
  <c r="F195" i="5"/>
  <c r="I195" i="5"/>
  <c r="G195" i="5"/>
  <c r="I613" i="5"/>
  <c r="I877" i="5"/>
  <c r="F877" i="5"/>
  <c r="J1116" i="5"/>
  <c r="F1116" i="5"/>
  <c r="G1116" i="5"/>
  <c r="F1403" i="5"/>
  <c r="R1563" i="5"/>
  <c r="I1627" i="5"/>
  <c r="H1712" i="5"/>
  <c r="I1782" i="5"/>
  <c r="H1782" i="5"/>
  <c r="R1782" i="5"/>
  <c r="H1814" i="5"/>
  <c r="R1947" i="5"/>
  <c r="I163" i="5"/>
  <c r="H163" i="5"/>
  <c r="F16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J195" i="5"/>
  <c r="R341" i="5"/>
  <c r="G2118" i="5"/>
  <c r="R1856" i="5"/>
  <c r="H2000" i="5"/>
  <c r="H1139" i="5"/>
  <c r="H1403" i="5"/>
  <c r="I1116" i="5"/>
  <c r="I1256" i="5"/>
  <c r="J877" i="5"/>
  <c r="R2112" i="5"/>
  <c r="J1564" i="5"/>
  <c r="F175" i="5"/>
  <c r="R175" i="5"/>
  <c r="H175" i="5"/>
  <c r="I175" i="5"/>
  <c r="J187" i="5"/>
  <c r="S230" i="5"/>
  <c r="H253" i="5"/>
  <c r="R253" i="5"/>
  <c r="I253" i="5"/>
  <c r="G253" i="5"/>
  <c r="S260" i="5"/>
  <c r="S284" i="5"/>
  <c r="S290" i="5"/>
  <c r="S296" i="5"/>
  <c r="S346" i="5"/>
  <c r="S358" i="5"/>
  <c r="S364" i="5"/>
  <c r="S418" i="5"/>
  <c r="S437" i="5"/>
  <c r="S461" i="5"/>
  <c r="S2468" i="5"/>
  <c r="S2482" i="5"/>
  <c r="G545" i="5"/>
  <c r="R49" i="5"/>
  <c r="R33" i="5"/>
  <c r="I19" i="5"/>
  <c r="G71" i="5"/>
  <c r="S112" i="5"/>
  <c r="S118" i="5"/>
  <c r="S124" i="5"/>
  <c r="H1436" i="5"/>
  <c r="G1548" i="5"/>
  <c r="G1612" i="5"/>
  <c r="F187" i="5"/>
  <c r="G175" i="5"/>
  <c r="J276" i="5"/>
  <c r="R1548" i="5"/>
  <c r="R1612" i="5"/>
  <c r="I1564" i="5"/>
  <c r="G1436" i="5"/>
  <c r="R1670" i="5"/>
  <c r="I276" i="5"/>
  <c r="F1612" i="5"/>
  <c r="H1564" i="5"/>
  <c r="J1548" i="5"/>
  <c r="J1612" i="5"/>
  <c r="J253" i="5"/>
  <c r="S278" i="5"/>
  <c r="I2255" i="5"/>
  <c r="R543" i="5"/>
  <c r="S751" i="5"/>
  <c r="S806" i="5"/>
  <c r="S1388" i="5"/>
  <c r="S2430" i="5"/>
  <c r="S580" i="5"/>
  <c r="J1192" i="5"/>
  <c r="S838" i="5"/>
  <c r="S138" i="5"/>
  <c r="S575" i="5"/>
  <c r="S636" i="5"/>
  <c r="S502" i="5"/>
  <c r="S532" i="5"/>
  <c r="S1118" i="5"/>
  <c r="S1150" i="5"/>
  <c r="S1410" i="5"/>
  <c r="S1456" i="5"/>
  <c r="S2030" i="5"/>
  <c r="F111" i="5"/>
  <c r="J111" i="5"/>
  <c r="S398" i="5"/>
  <c r="F543" i="5"/>
  <c r="G543" i="5"/>
  <c r="S601" i="5"/>
  <c r="S672" i="5"/>
  <c r="S954" i="5"/>
  <c r="S960" i="5"/>
  <c r="S1030" i="5"/>
  <c r="S1142" i="5"/>
  <c r="S144" i="5"/>
  <c r="S790" i="5"/>
  <c r="S890" i="5"/>
  <c r="S854" i="5"/>
  <c r="S162" i="5"/>
  <c r="J87" i="5"/>
  <c r="H472" i="5"/>
  <c r="F472" i="5"/>
  <c r="H302" i="5"/>
  <c r="G302" i="5"/>
  <c r="J302" i="5"/>
  <c r="S175" i="5"/>
  <c r="S181" i="5"/>
  <c r="S1000" i="5"/>
  <c r="S1006" i="5"/>
  <c r="S1012" i="5"/>
  <c r="S1018" i="5"/>
  <c r="S1047" i="5"/>
  <c r="S1064" i="5"/>
  <c r="S1070" i="5"/>
  <c r="S1082" i="5"/>
  <c r="G985" i="5"/>
  <c r="R89" i="5"/>
  <c r="G73" i="5"/>
  <c r="H57" i="5"/>
  <c r="R41" i="5"/>
  <c r="I25" i="5"/>
  <c r="S989" i="5"/>
  <c r="S972" i="5"/>
  <c r="S2370" i="5"/>
  <c r="R853" i="5"/>
  <c r="S1076" i="5"/>
  <c r="S125" i="5"/>
  <c r="R223" i="5"/>
  <c r="R2148" i="5"/>
  <c r="G2148" i="5"/>
  <c r="H2148" i="5"/>
  <c r="S2350" i="5"/>
  <c r="S920" i="5"/>
  <c r="S2034" i="5"/>
  <c r="S2138" i="5"/>
  <c r="S961" i="5"/>
  <c r="I1144" i="5"/>
  <c r="S744" i="5"/>
  <c r="S136" i="5"/>
  <c r="S208" i="5"/>
  <c r="S214" i="5"/>
  <c r="S264" i="5"/>
  <c r="S1404" i="5"/>
  <c r="S1448" i="5"/>
  <c r="S1496" i="5"/>
  <c r="S1552" i="5"/>
  <c r="S1634" i="5"/>
  <c r="S1674" i="5"/>
  <c r="H1743" i="5"/>
  <c r="S1136" i="5"/>
  <c r="I2311" i="5"/>
  <c r="G2311" i="5"/>
  <c r="S568" i="5"/>
  <c r="S130" i="5"/>
  <c r="S270" i="5"/>
  <c r="S309" i="5"/>
  <c r="S344" i="5"/>
  <c r="J367" i="5"/>
  <c r="S391" i="5"/>
  <c r="S409" i="5"/>
  <c r="S441" i="5"/>
  <c r="S453" i="5"/>
  <c r="S477" i="5"/>
  <c r="S506" i="5"/>
  <c r="S511" i="5"/>
  <c r="S518" i="5"/>
  <c r="H523" i="5"/>
  <c r="J523" i="5"/>
  <c r="I523" i="5"/>
  <c r="S548" i="5"/>
  <c r="S559" i="5"/>
  <c r="F564" i="5"/>
  <c r="J564" i="5"/>
  <c r="H564" i="5"/>
  <c r="S569" i="5"/>
  <c r="S599" i="5"/>
  <c r="S609" i="5"/>
  <c r="G629" i="5"/>
  <c r="J629" i="5"/>
  <c r="S645" i="5"/>
  <c r="I660" i="5"/>
  <c r="G660" i="5"/>
  <c r="F660" i="5"/>
  <c r="H660" i="5"/>
  <c r="J660" i="5"/>
  <c r="S670" i="5"/>
  <c r="S701" i="5"/>
  <c r="S728" i="5"/>
  <c r="S733" i="5"/>
  <c r="S2413" i="5"/>
  <c r="S2434" i="5"/>
  <c r="S2441" i="5"/>
  <c r="S2462" i="5"/>
  <c r="S2490" i="5"/>
  <c r="G81" i="5"/>
  <c r="R660" i="5"/>
  <c r="R564" i="5"/>
  <c r="F19" i="5"/>
  <c r="S98" i="5"/>
  <c r="F203" i="5"/>
  <c r="S215" i="5"/>
  <c r="R219" i="5"/>
  <c r="S224" i="5"/>
  <c r="S1664" i="5"/>
  <c r="S1704" i="5"/>
  <c r="S1727" i="5"/>
  <c r="H1744" i="5"/>
  <c r="I1848" i="5"/>
  <c r="F1848" i="5"/>
  <c r="G1848" i="5"/>
  <c r="S2028" i="5"/>
  <c r="S2050" i="5"/>
  <c r="S2056" i="5"/>
  <c r="S2094" i="5"/>
  <c r="I2270" i="5"/>
  <c r="G2270" i="5"/>
  <c r="S1164" i="5"/>
  <c r="S1181" i="5"/>
  <c r="S1205" i="5"/>
  <c r="H1240" i="5"/>
  <c r="I1240" i="5"/>
  <c r="I1310" i="5"/>
  <c r="H1310" i="5"/>
  <c r="F1310" i="5"/>
  <c r="J1310" i="5"/>
  <c r="R1310" i="5"/>
  <c r="G1310" i="5"/>
  <c r="S1420" i="5"/>
  <c r="S1438" i="5"/>
  <c r="S1470" i="5"/>
  <c r="J1531" i="5"/>
  <c r="S1578" i="5"/>
  <c r="S1034" i="5"/>
  <c r="S1108" i="5"/>
  <c r="S738" i="5"/>
  <c r="R870" i="5"/>
  <c r="G870"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G929" i="5"/>
  <c r="J1516" i="5"/>
  <c r="R1516" i="5"/>
  <c r="H1516" i="5"/>
  <c r="R1452" i="5"/>
  <c r="F972" i="5"/>
  <c r="H972" i="5"/>
  <c r="J972" i="5"/>
  <c r="R972" i="5"/>
  <c r="F1516" i="5"/>
  <c r="G1452" i="5"/>
  <c r="G1540" i="5"/>
  <c r="H877" i="5"/>
  <c r="J1011" i="5"/>
  <c r="F431" i="5"/>
  <c r="G2126" i="5"/>
  <c r="F359" i="5"/>
  <c r="J1240" i="5"/>
  <c r="G523" i="5"/>
  <c r="J431" i="5"/>
  <c r="F205" i="5"/>
  <c r="R1984" i="5"/>
  <c r="J2008" i="5"/>
  <c r="R523" i="5"/>
  <c r="G939" i="5"/>
  <c r="F1984" i="5"/>
  <c r="F2008" i="5"/>
  <c r="H1715" i="5"/>
  <c r="R2008" i="5"/>
  <c r="F523" i="5"/>
  <c r="F627" i="5"/>
  <c r="F2111" i="5"/>
  <c r="F1139" i="5"/>
  <c r="J627" i="5"/>
  <c r="R431" i="5"/>
  <c r="H2008" i="5"/>
  <c r="G877" i="5"/>
  <c r="F1436" i="5"/>
  <c r="R1020" i="5"/>
  <c r="I1500" i="5"/>
  <c r="J1436" i="5"/>
  <c r="I1436" i="5"/>
  <c r="R1436" i="5"/>
  <c r="G1622" i="5"/>
  <c r="S639" i="5"/>
  <c r="S528" i="5"/>
  <c r="S583" i="5"/>
  <c r="S169" i="5"/>
  <c r="S886" i="5"/>
  <c r="R2407" i="5"/>
  <c r="F2407" i="5"/>
  <c r="I2407" i="5"/>
  <c r="J2407" i="5"/>
  <c r="J2391" i="5"/>
  <c r="F2391" i="5"/>
  <c r="I2391" i="5"/>
  <c r="I2359" i="5"/>
  <c r="J2359" i="5"/>
  <c r="G2359" i="5"/>
  <c r="H2359" i="5"/>
  <c r="J2327" i="5"/>
  <c r="H2327" i="5"/>
  <c r="I2327" i="5"/>
  <c r="G2327" i="5"/>
  <c r="J2303" i="5"/>
  <c r="H2303" i="5"/>
  <c r="I2303" i="5"/>
  <c r="G2303" i="5"/>
  <c r="G2231" i="5"/>
  <c r="F1628" i="5"/>
  <c r="G1688" i="5"/>
  <c r="J175" i="5"/>
  <c r="S534" i="5"/>
  <c r="S607" i="5"/>
  <c r="S1088" i="5"/>
  <c r="S818" i="5"/>
  <c r="S229" i="5"/>
  <c r="J1654" i="5"/>
  <c r="I1654" i="5"/>
  <c r="R980" i="5"/>
  <c r="F1604" i="5"/>
  <c r="R300" i="5"/>
  <c r="F579" i="5"/>
  <c r="S92" i="5"/>
  <c r="S504" i="5"/>
  <c r="S202" i="5"/>
  <c r="J579" i="5"/>
  <c r="G1492" i="5"/>
  <c r="R1038" i="5"/>
  <c r="R468" i="5"/>
  <c r="F468" i="5"/>
  <c r="J1068" i="5"/>
  <c r="F1068" i="5"/>
  <c r="S194" i="5"/>
  <c r="S106" i="5"/>
  <c r="S350" i="5"/>
  <c r="S458" i="5"/>
  <c r="S250" i="5"/>
  <c r="S188" i="5"/>
  <c r="F516" i="5"/>
  <c r="G472" i="5"/>
  <c r="F1644" i="5"/>
  <c r="H1654" i="5"/>
  <c r="I1020" i="5"/>
  <c r="G516" i="5"/>
  <c r="R516" i="5"/>
  <c r="G1564" i="5"/>
  <c r="F1564" i="5"/>
  <c r="S170" i="5"/>
  <c r="S621" i="5"/>
  <c r="S340" i="5"/>
  <c r="S316" i="5"/>
  <c r="S105" i="5"/>
  <c r="S256" i="5"/>
  <c r="G1229"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S490" i="5"/>
  <c r="S470" i="5"/>
  <c r="S210" i="5"/>
  <c r="S258" i="5"/>
  <c r="S308" i="5"/>
  <c r="S484" i="5"/>
  <c r="S207" i="5"/>
  <c r="S231" i="5"/>
  <c r="J181" i="5"/>
  <c r="J612" i="5"/>
  <c r="S615" i="5"/>
  <c r="S84" i="5"/>
  <c r="S64" i="5"/>
  <c r="S32" i="5"/>
  <c r="S62" i="5"/>
  <c r="S38" i="5"/>
  <c r="S80" i="5"/>
  <c r="S58" i="5"/>
  <c r="S52" i="5"/>
  <c r="S24" i="5"/>
  <c r="S22" i="5"/>
  <c r="S70" i="5"/>
  <c r="S18" i="5"/>
  <c r="S30" i="5"/>
  <c r="S81" i="5"/>
  <c r="S79" i="5"/>
  <c r="S42" i="5"/>
  <c r="S48" i="5"/>
  <c r="S90" i="5"/>
  <c r="S28" i="5"/>
  <c r="S26" i="5"/>
  <c r="S44" i="5"/>
  <c r="S82" i="5"/>
  <c r="G966" i="5"/>
  <c r="G2062" i="5"/>
  <c r="J1468" i="5"/>
  <c r="R2119" i="5"/>
  <c r="F940" i="5"/>
  <c r="J476" i="5"/>
  <c r="I2040" i="5"/>
  <c r="H1004" i="5"/>
  <c r="G2292" i="5"/>
  <c r="I2271" i="5"/>
  <c r="J189" i="5"/>
  <c r="I966" i="5"/>
  <c r="J966" i="5"/>
  <c r="G598" i="5"/>
  <c r="I310" i="5"/>
  <c r="J2479" i="5"/>
  <c r="R723" i="5"/>
  <c r="F296" i="5"/>
  <c r="F723" i="5"/>
  <c r="J540" i="5"/>
  <c r="H691" i="5"/>
  <c r="R2486" i="5"/>
  <c r="G1995" i="5"/>
  <c r="F680" i="5"/>
  <c r="R691" i="5"/>
  <c r="H140" i="5"/>
  <c r="J2486" i="5"/>
  <c r="G2366" i="5"/>
  <c r="G2087" i="5"/>
  <c r="F755" i="5"/>
  <c r="F2328" i="5"/>
  <c r="H55" i="5"/>
  <c r="R140" i="5"/>
  <c r="J755" i="5"/>
  <c r="H2328" i="5"/>
  <c r="G364" i="5"/>
  <c r="I2366" i="5"/>
  <c r="F2406" i="5"/>
  <c r="J680" i="5"/>
  <c r="R510" i="5"/>
  <c r="H2271" i="5"/>
  <c r="J2271" i="5"/>
  <c r="J638" i="5"/>
  <c r="H2206" i="5"/>
  <c r="H839" i="5"/>
  <c r="F35" i="5"/>
  <c r="I1104" i="5"/>
  <c r="I638" i="5"/>
  <c r="J1167" i="5"/>
  <c r="G1574" i="5"/>
  <c r="J510" i="5"/>
  <c r="F207" i="5"/>
  <c r="J79" i="5"/>
  <c r="G791" i="5"/>
  <c r="R2271" i="5"/>
  <c r="R598" i="5"/>
  <c r="I510" i="5"/>
  <c r="H347" i="5"/>
  <c r="G2206" i="5"/>
  <c r="J1411" i="5"/>
  <c r="H967" i="5"/>
  <c r="J207" i="5"/>
  <c r="I839" i="5"/>
  <c r="F2271" i="5"/>
  <c r="I680" i="5"/>
  <c r="F510" i="5"/>
  <c r="F55" i="5"/>
  <c r="H680" i="5"/>
  <c r="F638" i="5"/>
  <c r="H598" i="5"/>
  <c r="G510" i="5"/>
  <c r="I2206" i="5"/>
  <c r="F2206" i="5"/>
  <c r="R1046" i="5"/>
  <c r="I598" i="5"/>
  <c r="R680" i="5"/>
  <c r="G2271" i="5"/>
  <c r="G638" i="5"/>
  <c r="H207" i="5"/>
  <c r="J2206" i="5"/>
  <c r="I2364" i="5"/>
  <c r="J102" i="5"/>
  <c r="R640" i="5"/>
  <c r="G2364" i="5"/>
  <c r="H1476" i="5"/>
  <c r="H1267" i="5"/>
  <c r="G1524" i="5"/>
  <c r="G1286" i="5"/>
  <c r="F800" i="5"/>
  <c r="J895" i="5"/>
  <c r="J2406" i="5"/>
  <c r="H2479" i="5"/>
  <c r="R1286" i="5"/>
  <c r="R1572" i="5"/>
  <c r="G2252" i="5"/>
  <c r="G653" i="5"/>
  <c r="H693" i="5"/>
  <c r="R772" i="5"/>
  <c r="F284" i="5"/>
  <c r="R2432" i="5"/>
  <c r="J1524" i="5"/>
  <c r="F364" i="5"/>
  <c r="R1503" i="5"/>
  <c r="I2333" i="5"/>
  <c r="I2252" i="5"/>
  <c r="R693" i="5"/>
  <c r="I1213" i="5"/>
  <c r="G2432" i="5"/>
  <c r="F2392" i="5"/>
  <c r="F2152" i="5"/>
  <c r="J2432" i="5"/>
  <c r="F1213" i="5"/>
  <c r="G2054" i="5"/>
  <c r="R1331" i="5"/>
  <c r="I2054" i="5"/>
  <c r="J1823" i="5"/>
  <c r="I982" i="5"/>
  <c r="I1983" i="5"/>
  <c r="F693" i="5"/>
  <c r="F316" i="5"/>
  <c r="J284" i="5"/>
  <c r="J2392" i="5"/>
  <c r="J2054" i="5"/>
  <c r="H81" i="5"/>
  <c r="H604" i="5"/>
  <c r="J1024" i="5"/>
  <c r="G2375" i="5"/>
  <c r="R1823" i="5"/>
  <c r="I2152" i="5"/>
  <c r="J1171" i="5"/>
  <c r="I1267" i="5"/>
  <c r="F81" i="5"/>
  <c r="R81" i="5"/>
  <c r="I316" i="5"/>
  <c r="F540" i="5"/>
  <c r="G140" i="5"/>
  <c r="F1499" i="5"/>
  <c r="H2486" i="5"/>
  <c r="G2486" i="5"/>
  <c r="H747" i="5"/>
  <c r="H2316" i="5"/>
  <c r="J2316" i="5"/>
  <c r="J364" i="5"/>
  <c r="I2062" i="5"/>
  <c r="H1524" i="5"/>
  <c r="R2152" i="5"/>
  <c r="J81" i="5"/>
  <c r="I2316" i="5"/>
  <c r="G2406" i="5"/>
  <c r="I604" i="5"/>
  <c r="H1967" i="5"/>
  <c r="F2333" i="5"/>
  <c r="H2208" i="5"/>
  <c r="H653" i="5"/>
  <c r="G284" i="5"/>
  <c r="J693" i="5"/>
  <c r="H316" i="5"/>
  <c r="J1428" i="5"/>
  <c r="F772" i="5"/>
  <c r="H679" i="5"/>
  <c r="I540" i="5"/>
  <c r="I284" i="5"/>
  <c r="F140" i="5"/>
  <c r="R1213" i="5"/>
  <c r="I2406" i="5"/>
  <c r="R2379" i="5"/>
  <c r="J2152" i="5"/>
  <c r="I2432" i="5"/>
  <c r="F1983" i="5"/>
  <c r="R1477" i="5"/>
  <c r="R1967" i="5"/>
  <c r="F230" i="5"/>
  <c r="H364" i="5"/>
  <c r="R416" i="5"/>
  <c r="H2392" i="5"/>
  <c r="J1286" i="5"/>
  <c r="F2316" i="5"/>
  <c r="R604" i="5"/>
  <c r="I640" i="5"/>
  <c r="R895" i="5"/>
  <c r="I271" i="5"/>
  <c r="H2333" i="5"/>
  <c r="G2208" i="5"/>
  <c r="G1720" i="5"/>
  <c r="F653" i="5"/>
  <c r="I792" i="5"/>
  <c r="R316" i="5"/>
  <c r="I1428" i="5"/>
  <c r="J772" i="5"/>
  <c r="F711" i="5"/>
  <c r="H540" i="5"/>
  <c r="H284" i="5"/>
  <c r="J140" i="5"/>
  <c r="F547" i="5"/>
  <c r="G1213" i="5"/>
  <c r="I2479" i="5"/>
  <c r="H2406" i="5"/>
  <c r="I2392" i="5"/>
  <c r="I2208" i="5"/>
  <c r="G2134" i="5"/>
  <c r="F2208" i="5"/>
  <c r="R1983" i="5"/>
  <c r="J1983" i="5"/>
  <c r="J1477" i="5"/>
  <c r="J952" i="5"/>
  <c r="H408" i="5"/>
  <c r="J551" i="5"/>
  <c r="G604" i="5"/>
  <c r="H640" i="5"/>
  <c r="G1823" i="5"/>
  <c r="G895" i="5"/>
  <c r="R2208" i="5"/>
  <c r="G1989" i="5"/>
  <c r="R1720" i="5"/>
  <c r="J653" i="5"/>
  <c r="G316" i="5"/>
  <c r="I693" i="5"/>
  <c r="R792" i="5"/>
  <c r="H1428" i="5"/>
  <c r="R540" i="5"/>
  <c r="H2134" i="5"/>
  <c r="H2035" i="5"/>
  <c r="H1983" i="5"/>
  <c r="R1989" i="5"/>
  <c r="H2062" i="5"/>
  <c r="G2479" i="5"/>
  <c r="H1286" i="5"/>
  <c r="G2316" i="5"/>
  <c r="I472" i="5"/>
  <c r="F640" i="5"/>
  <c r="F2479" i="5"/>
  <c r="G751" i="5"/>
  <c r="R245" i="5"/>
  <c r="G193" i="5"/>
  <c r="J604" i="5"/>
  <c r="F2196" i="5"/>
  <c r="H2196" i="5"/>
  <c r="J2196" i="5"/>
  <c r="I364" i="5"/>
  <c r="H437" i="5"/>
  <c r="J2333" i="5"/>
  <c r="H1720" i="5"/>
  <c r="R653" i="5"/>
  <c r="G1005" i="5"/>
  <c r="R1428" i="5"/>
  <c r="F168" i="5"/>
  <c r="F743" i="5"/>
  <c r="F1387" i="5"/>
  <c r="F2366" i="5"/>
  <c r="H2432" i="5"/>
  <c r="G2281" i="5"/>
  <c r="J288" i="5"/>
  <c r="R2316" i="5"/>
  <c r="J472" i="5"/>
  <c r="G640" i="5"/>
  <c r="J864" i="5"/>
  <c r="H2419" i="5"/>
  <c r="I81" i="5"/>
  <c r="H1823" i="5"/>
  <c r="I1503" i="5"/>
  <c r="G2333" i="5"/>
  <c r="F1454" i="5"/>
  <c r="I772" i="5"/>
  <c r="H2366" i="5"/>
  <c r="J2366" i="5"/>
  <c r="J2279" i="5"/>
  <c r="G1608" i="5"/>
  <c r="H271" i="5"/>
  <c r="J1551" i="5"/>
  <c r="J99" i="5"/>
  <c r="J248" i="5"/>
  <c r="H587" i="5"/>
  <c r="R475" i="5"/>
  <c r="F919" i="5"/>
  <c r="I1823" i="5"/>
  <c r="I1031" i="5"/>
  <c r="G551" i="5"/>
  <c r="F312" i="5"/>
  <c r="J320" i="5"/>
  <c r="F475" i="5"/>
  <c r="H919" i="5"/>
  <c r="J2046" i="5"/>
  <c r="J312" i="5"/>
  <c r="R271" i="5"/>
  <c r="H895" i="5"/>
  <c r="F895" i="5"/>
  <c r="I99" i="5"/>
  <c r="G2046" i="5"/>
  <c r="G1630" i="5"/>
  <c r="G830" i="5"/>
  <c r="F2486" i="5"/>
  <c r="F271" i="5"/>
  <c r="J256" i="5"/>
  <c r="R448" i="5"/>
  <c r="J246" i="5"/>
  <c r="G1063" i="5"/>
  <c r="R255" i="5"/>
  <c r="G256" i="5"/>
  <c r="G504" i="5"/>
  <c r="H2334" i="5"/>
  <c r="H504" i="5"/>
  <c r="J1799" i="5"/>
  <c r="F256" i="5"/>
  <c r="J1590" i="5"/>
  <c r="J1496" i="5"/>
  <c r="R1590" i="5"/>
  <c r="G255" i="5"/>
  <c r="R256" i="5"/>
  <c r="G1590" i="5"/>
  <c r="R1660" i="5"/>
  <c r="I1472" i="5"/>
  <c r="R1664" i="5"/>
  <c r="I255" i="5"/>
  <c r="F310" i="5"/>
  <c r="F255" i="5"/>
  <c r="J1752" i="5"/>
  <c r="R2413" i="5"/>
  <c r="I2072" i="5"/>
  <c r="I2419" i="5"/>
  <c r="F1600" i="5"/>
  <c r="I1702" i="5"/>
  <c r="H255" i="5"/>
  <c r="G2263" i="5"/>
  <c r="H608" i="5"/>
  <c r="F659" i="5"/>
  <c r="J255"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J104" i="5"/>
  <c r="F2016" i="5"/>
  <c r="R2016" i="5"/>
  <c r="H126" i="5"/>
  <c r="I2016" i="5"/>
  <c r="H168" i="5"/>
  <c r="G806" i="5"/>
  <c r="I126" i="5"/>
  <c r="F1771" i="5"/>
  <c r="J1632" i="5"/>
  <c r="G1231" i="5"/>
  <c r="G1024" i="5"/>
  <c r="H638" i="5"/>
  <c r="H1046" i="5"/>
  <c r="F315" i="5"/>
  <c r="I2171" i="5"/>
  <c r="J2171" i="5"/>
  <c r="G544" i="5"/>
  <c r="F544" i="5"/>
  <c r="H2171" i="5"/>
  <c r="J1419" i="5"/>
  <c r="H1590" i="5"/>
  <c r="I1590" i="5"/>
  <c r="F1046" i="5"/>
  <c r="J1660" i="5"/>
  <c r="F598" i="5"/>
  <c r="G1046" i="5"/>
  <c r="R967" i="5"/>
  <c r="F22" i="5"/>
  <c r="J982" i="5"/>
  <c r="G2171" i="5"/>
  <c r="F2171" i="5"/>
  <c r="R2171" i="5"/>
  <c r="J262" i="5"/>
  <c r="S252" i="5"/>
  <c r="S554" i="5"/>
  <c r="I446" i="5"/>
  <c r="F1099" i="5"/>
  <c r="R1179" i="5"/>
  <c r="S440" i="5"/>
  <c r="S133" i="5"/>
  <c r="J1879" i="5"/>
  <c r="S392" i="5"/>
  <c r="S1201" i="5"/>
  <c r="S950" i="5"/>
  <c r="H859" i="5"/>
  <c r="S618" i="5"/>
  <c r="S473" i="5"/>
  <c r="G1275" i="5"/>
  <c r="S729" i="5"/>
  <c r="J382" i="5"/>
  <c r="S120" i="5"/>
  <c r="S712" i="5"/>
  <c r="I1208" i="5"/>
  <c r="J399" i="5"/>
  <c r="S286" i="5"/>
  <c r="G1483" i="5"/>
  <c r="S101" i="5"/>
  <c r="J623" i="5"/>
  <c r="S1126" i="5"/>
  <c r="S660" i="5"/>
  <c r="I347" i="5"/>
  <c r="G859" i="5"/>
  <c r="H150" i="5"/>
  <c r="S1223" i="5"/>
  <c r="S1194" i="5"/>
  <c r="S1146" i="5"/>
  <c r="G990" i="5"/>
  <c r="S318" i="5"/>
  <c r="I2423" i="5"/>
  <c r="J1275" i="5"/>
  <c r="J446" i="5"/>
  <c r="S326" i="5"/>
  <c r="S152" i="5"/>
  <c r="S800" i="5"/>
  <c r="J1935" i="5"/>
  <c r="R1879" i="5"/>
  <c r="G1966" i="5"/>
  <c r="S847" i="5"/>
  <c r="S665" i="5"/>
  <c r="S1336" i="5"/>
  <c r="F552" i="5"/>
  <c r="R2032" i="5"/>
  <c r="G1039" i="5"/>
  <c r="S1265" i="5"/>
  <c r="F859" i="5"/>
  <c r="J2023" i="5"/>
  <c r="H1483" i="5"/>
  <c r="R2023" i="5"/>
  <c r="S221" i="5"/>
  <c r="G623" i="5"/>
  <c r="I1166" i="5"/>
  <c r="S654" i="5"/>
  <c r="S406" i="5"/>
  <c r="G279" i="5"/>
  <c r="G488" i="5"/>
  <c r="S165" i="5"/>
  <c r="R446" i="5"/>
  <c r="S293" i="5"/>
  <c r="R859" i="5"/>
  <c r="H2023" i="5"/>
  <c r="S853" i="5"/>
  <c r="R552" i="5"/>
  <c r="F752" i="5"/>
  <c r="H446" i="5"/>
  <c r="G1099" i="5"/>
  <c r="I859" i="5"/>
  <c r="S114" i="5"/>
  <c r="S460" i="5"/>
  <c r="I1879" i="5"/>
  <c r="F1935" i="5"/>
  <c r="H1879" i="5"/>
  <c r="S184" i="5"/>
  <c r="I107" i="5"/>
  <c r="H768" i="5"/>
  <c r="S1180" i="5"/>
  <c r="S833" i="5"/>
  <c r="S898" i="5"/>
  <c r="S216" i="5"/>
  <c r="S159" i="5"/>
  <c r="G446" i="5"/>
  <c r="J859" i="5"/>
  <c r="R1935" i="5"/>
  <c r="S494" i="5"/>
  <c r="S786" i="5"/>
  <c r="S988" i="5"/>
  <c r="S1230" i="5"/>
  <c r="S527" i="5"/>
  <c r="S1173" i="5"/>
  <c r="F30" i="6"/>
  <c r="F40" i="6"/>
  <c r="F35" i="6"/>
  <c r="H35" i="6"/>
  <c r="D35" i="6"/>
  <c r="G17" i="6"/>
  <c r="H17" i="6"/>
  <c r="D17" i="6"/>
  <c r="S292" i="5"/>
  <c r="S354" i="5"/>
  <c r="R427" i="5"/>
  <c r="S629" i="5"/>
  <c r="S746" i="5"/>
  <c r="S942" i="5"/>
  <c r="S1032" i="5"/>
  <c r="S1257" i="5"/>
  <c r="S1329" i="5"/>
  <c r="S1352" i="5"/>
  <c r="S1400" i="5"/>
  <c r="S1422" i="5"/>
  <c r="S1450" i="5"/>
  <c r="S1480" i="5"/>
  <c r="S1488" i="5"/>
  <c r="S1504" i="5"/>
  <c r="H1519" i="5"/>
  <c r="G1519" i="5"/>
  <c r="S1532" i="5"/>
  <c r="S1545" i="5"/>
  <c r="I1551" i="5"/>
  <c r="R1551" i="5"/>
  <c r="F1551" i="5"/>
  <c r="G1551" i="5"/>
  <c r="S1564" i="5"/>
  <c r="S1577" i="5"/>
  <c r="R1583" i="5"/>
  <c r="I1583" i="5"/>
  <c r="F1583" i="5"/>
  <c r="S1609" i="5"/>
  <c r="S1628" i="5"/>
  <c r="S1641" i="5"/>
  <c r="F1679" i="5"/>
  <c r="I1679" i="5"/>
  <c r="S1686" i="5"/>
  <c r="S1692" i="5"/>
  <c r="S1705" i="5"/>
  <c r="S1718" i="5"/>
  <c r="R1727" i="5"/>
  <c r="I1727" i="5"/>
  <c r="F1727" i="5"/>
  <c r="S1733" i="5"/>
  <c r="S1738" i="5"/>
  <c r="F1760" i="5"/>
  <c r="G1760" i="5"/>
  <c r="J1760" i="5"/>
  <c r="S1766" i="5"/>
  <c r="S1784" i="5"/>
  <c r="F1795" i="5"/>
  <c r="S1801" i="5"/>
  <c r="J1807" i="5"/>
  <c r="I1807" i="5"/>
  <c r="S1814" i="5"/>
  <c r="G1819" i="5"/>
  <c r="H1819" i="5"/>
  <c r="G1824" i="5"/>
  <c r="S1830" i="5"/>
  <c r="F1835" i="5"/>
  <c r="S1847" i="5"/>
  <c r="J1859" i="5"/>
  <c r="I1859" i="5"/>
  <c r="S1865" i="5"/>
  <c r="S1876" i="5"/>
  <c r="H1883" i="5"/>
  <c r="I1883" i="5"/>
  <c r="J1883" i="5"/>
  <c r="F1883" i="5"/>
  <c r="G1883" i="5"/>
  <c r="S1896" i="5"/>
  <c r="H1907" i="5"/>
  <c r="I1912" i="5"/>
  <c r="H1912" i="5"/>
  <c r="G1912" i="5"/>
  <c r="S1918" i="5"/>
  <c r="H1923" i="5"/>
  <c r="I1923" i="5"/>
  <c r="S1943" i="5"/>
  <c r="S1960" i="5"/>
  <c r="S1967" i="5"/>
  <c r="S1974" i="5"/>
  <c r="S1992" i="5"/>
  <c r="S1998" i="5"/>
  <c r="R2011" i="5"/>
  <c r="G2011" i="5"/>
  <c r="I2011" i="5"/>
  <c r="H2011" i="5"/>
  <c r="S2018" i="5"/>
  <c r="S2076" i="5"/>
  <c r="J2087" i="5"/>
  <c r="I2087" i="5"/>
  <c r="H2087" i="5"/>
  <c r="F2087" i="5"/>
  <c r="R2087" i="5"/>
  <c r="S2095" i="5"/>
  <c r="S2101" i="5"/>
  <c r="G215" i="5"/>
  <c r="F215" i="5"/>
  <c r="F459" i="5"/>
  <c r="S501" i="5"/>
  <c r="I519" i="5"/>
  <c r="H519" i="5"/>
  <c r="S878" i="5"/>
  <c r="S1193" i="5"/>
  <c r="S1306" i="5"/>
  <c r="G1384" i="5"/>
  <c r="I1384" i="5"/>
  <c r="S2029" i="5"/>
  <c r="S546" i="5"/>
  <c r="G2320" i="5"/>
  <c r="S304" i="5"/>
  <c r="F1824" i="5"/>
  <c r="G1051" i="5"/>
  <c r="R1743" i="5"/>
  <c r="F391" i="5"/>
  <c r="H183" i="5"/>
  <c r="I1819" i="5"/>
  <c r="F1807" i="5"/>
  <c r="F1743" i="5"/>
  <c r="I2320" i="5"/>
  <c r="S285" i="5"/>
  <c r="S594" i="5"/>
  <c r="H664" i="5"/>
  <c r="H1615" i="5"/>
  <c r="I1615" i="5"/>
  <c r="F1615" i="5"/>
  <c r="G1615" i="5"/>
  <c r="R339" i="5"/>
  <c r="I1824" i="5"/>
  <c r="F1672" i="5"/>
  <c r="I119" i="5"/>
  <c r="F2062" i="5"/>
  <c r="J2062" i="5"/>
  <c r="S1790" i="5"/>
  <c r="J1743" i="5"/>
  <c r="R1912" i="5"/>
  <c r="G1190" i="5"/>
  <c r="F1190" i="5"/>
  <c r="G599" i="5"/>
  <c r="S266" i="5"/>
  <c r="G987" i="5"/>
  <c r="H2048" i="5"/>
  <c r="R1883" i="5"/>
  <c r="F791" i="5"/>
  <c r="F987" i="5"/>
  <c r="J1583" i="5"/>
  <c r="S1140" i="5"/>
  <c r="J1615" i="5"/>
  <c r="R1647" i="5"/>
  <c r="G1923" i="5"/>
  <c r="S1985" i="5"/>
  <c r="S1312" i="5"/>
  <c r="G768" i="5"/>
  <c r="F768" i="5"/>
  <c r="G904" i="5"/>
  <c r="J904" i="5"/>
  <c r="F904" i="5"/>
  <c r="G150" i="5"/>
  <c r="R150" i="5"/>
  <c r="G86" i="5"/>
  <c r="H86" i="5"/>
  <c r="I86" i="5"/>
  <c r="G64" i="5"/>
  <c r="F64" i="5"/>
  <c r="R64" i="5"/>
  <c r="H44" i="5"/>
  <c r="F44" i="5"/>
  <c r="I28" i="5"/>
  <c r="J28" i="5"/>
  <c r="R862" i="5"/>
  <c r="H862" i="5"/>
  <c r="R119" i="5"/>
  <c r="F119" i="5"/>
  <c r="S226" i="5"/>
  <c r="J339" i="5"/>
  <c r="S1622" i="5"/>
  <c r="S164" i="5"/>
  <c r="J2048" i="5"/>
  <c r="G1583" i="5"/>
  <c r="J1519" i="5"/>
  <c r="F1379" i="5"/>
  <c r="R1615" i="5"/>
  <c r="S2004" i="5"/>
  <c r="R1519" i="5"/>
  <c r="F1923" i="5"/>
  <c r="G1299" i="5"/>
  <c r="J1203" i="5"/>
  <c r="I1203" i="5"/>
  <c r="J1647" i="5"/>
  <c r="S158" i="5"/>
  <c r="J391" i="5"/>
  <c r="H391" i="5"/>
  <c r="F2048" i="5"/>
  <c r="G915" i="5"/>
  <c r="R791" i="5"/>
  <c r="F1519" i="5"/>
  <c r="I664" i="5"/>
  <c r="H2435" i="5"/>
  <c r="R2435" i="5"/>
  <c r="S1948" i="5"/>
  <c r="J2011" i="5"/>
  <c r="S1341" i="5"/>
  <c r="G2048" i="5"/>
  <c r="H459" i="5"/>
  <c r="J519" i="5"/>
  <c r="S717" i="5"/>
  <c r="G664" i="5"/>
  <c r="J1819" i="5"/>
  <c r="S1558" i="5"/>
  <c r="S2023" i="5"/>
  <c r="S1673" i="5"/>
  <c r="I1795" i="5"/>
  <c r="S1854" i="5"/>
  <c r="J1907" i="5"/>
  <c r="S1890" i="5"/>
  <c r="S166" i="5"/>
  <c r="S695" i="5"/>
  <c r="R206" i="5"/>
  <c r="J856" i="5"/>
  <c r="F403" i="5"/>
  <c r="F1167" i="5"/>
  <c r="R919" i="5"/>
  <c r="G2015" i="5"/>
  <c r="R166" i="5"/>
  <c r="G547" i="5"/>
  <c r="J547" i="5"/>
  <c r="H475" i="5"/>
  <c r="F2015" i="5"/>
  <c r="I856" i="5"/>
  <c r="H864" i="5"/>
  <c r="G475" i="5"/>
  <c r="H643" i="5"/>
  <c r="G919" i="5"/>
  <c r="R2015" i="5"/>
  <c r="R55" i="5"/>
  <c r="R350" i="5"/>
  <c r="S222" i="5"/>
  <c r="H856" i="5"/>
  <c r="J455" i="5"/>
  <c r="J919" i="5"/>
  <c r="I1167" i="5"/>
  <c r="J142" i="5"/>
  <c r="R864" i="5"/>
  <c r="J587" i="5"/>
  <c r="H515" i="5"/>
  <c r="F2191" i="5"/>
  <c r="I1566" i="5"/>
  <c r="F1251" i="5"/>
  <c r="J960" i="5"/>
  <c r="R455" i="5"/>
  <c r="J659" i="5"/>
  <c r="H455" i="5"/>
  <c r="J2031" i="5"/>
  <c r="J275" i="5"/>
  <c r="H659" i="5"/>
  <c r="I691" i="5"/>
  <c r="F2031" i="5"/>
  <c r="G1935" i="5"/>
  <c r="F2255" i="5"/>
  <c r="G887" i="5"/>
  <c r="R887" i="5"/>
  <c r="G351" i="5"/>
  <c r="G267" i="5"/>
  <c r="I267" i="5"/>
  <c r="J267" i="5"/>
  <c r="H267" i="5"/>
  <c r="H151" i="5"/>
  <c r="I151" i="5"/>
  <c r="S177" i="5"/>
  <c r="J231" i="5"/>
  <c r="H231" i="5"/>
  <c r="S360" i="5"/>
  <c r="I371" i="5"/>
  <c r="J371" i="5"/>
  <c r="H371" i="5"/>
  <c r="S412" i="5"/>
  <c r="J439" i="5"/>
  <c r="H439" i="5"/>
  <c r="S452" i="5"/>
  <c r="S493" i="5"/>
  <c r="S553" i="5"/>
  <c r="S640" i="5"/>
  <c r="S688" i="5"/>
  <c r="S785" i="5"/>
  <c r="S805" i="5"/>
  <c r="H838" i="5"/>
  <c r="S884" i="5"/>
  <c r="S897" i="5"/>
  <c r="F915" i="5"/>
  <c r="R915" i="5"/>
  <c r="S975" i="5"/>
  <c r="H987" i="5"/>
  <c r="R987" i="5"/>
  <c r="S1013" i="5"/>
  <c r="F1019" i="5"/>
  <c r="S1039" i="5"/>
  <c r="F1088" i="5"/>
  <c r="J1088" i="5"/>
  <c r="R1104" i="5"/>
  <c r="F1104" i="5"/>
  <c r="H1104" i="5"/>
  <c r="S1110" i="5"/>
  <c r="I1135" i="5"/>
  <c r="R1135" i="5"/>
  <c r="F1135" i="5"/>
  <c r="G1135" i="5"/>
  <c r="S1145" i="5"/>
  <c r="S1166" i="5"/>
  <c r="S1186" i="5"/>
  <c r="S1208" i="5"/>
  <c r="S1250" i="5"/>
  <c r="S1288" i="5"/>
  <c r="J496" i="5"/>
  <c r="F440" i="5"/>
  <c r="I440" i="5"/>
  <c r="I376" i="5"/>
  <c r="J376" i="5"/>
  <c r="I312" i="5"/>
  <c r="G312" i="5"/>
  <c r="G248" i="5"/>
  <c r="F248" i="5"/>
  <c r="R1387" i="5"/>
  <c r="R382" i="5"/>
  <c r="G427" i="5"/>
  <c r="R519" i="5"/>
  <c r="R664" i="5"/>
  <c r="R459" i="5"/>
  <c r="S405" i="5"/>
  <c r="H215" i="5"/>
  <c r="I427" i="5"/>
  <c r="G439" i="5"/>
  <c r="S486" i="5"/>
  <c r="F278" i="5"/>
  <c r="R312" i="5"/>
  <c r="F382" i="5"/>
  <c r="F664" i="5"/>
  <c r="J459" i="5"/>
  <c r="S94" i="5"/>
  <c r="I339" i="5"/>
  <c r="J183" i="5"/>
  <c r="H427" i="5"/>
  <c r="R439" i="5"/>
  <c r="S981" i="5"/>
  <c r="I278" i="5"/>
  <c r="S126" i="5"/>
  <c r="I496" i="5"/>
  <c r="H1694" i="5"/>
  <c r="F267" i="5"/>
  <c r="I351" i="5"/>
  <c r="H1072" i="5"/>
  <c r="R1072" i="5"/>
  <c r="I987" i="5"/>
  <c r="H319" i="5"/>
  <c r="S196" i="5"/>
  <c r="S272" i="5"/>
  <c r="H791" i="5"/>
  <c r="J791" i="5"/>
  <c r="J427" i="5"/>
  <c r="F519" i="5"/>
  <c r="I382" i="5"/>
  <c r="I459" i="5"/>
  <c r="J664" i="5"/>
  <c r="G459" i="5"/>
  <c r="H339" i="5"/>
  <c r="I183" i="5"/>
  <c r="R440" i="5"/>
  <c r="S872" i="5"/>
  <c r="S711" i="5"/>
  <c r="S623" i="5"/>
  <c r="G278" i="5"/>
  <c r="S1058" i="5"/>
  <c r="G496" i="5"/>
  <c r="H496" i="5"/>
  <c r="F1694" i="5"/>
  <c r="R267" i="5"/>
  <c r="J795" i="5"/>
  <c r="H351" i="5"/>
  <c r="I208" i="5"/>
  <c r="H144" i="5"/>
  <c r="I80" i="5"/>
  <c r="H2039" i="5"/>
  <c r="F2039" i="5"/>
  <c r="R2039" i="5"/>
  <c r="J1439" i="5"/>
  <c r="H1439" i="5"/>
  <c r="S472" i="5"/>
  <c r="S244" i="5"/>
  <c r="G339" i="5"/>
  <c r="R183" i="5"/>
  <c r="H440" i="5"/>
  <c r="G391" i="5"/>
  <c r="G519" i="5"/>
  <c r="G183" i="5"/>
  <c r="J1694" i="5"/>
  <c r="S866" i="5"/>
  <c r="J278" i="5"/>
  <c r="S676" i="5"/>
  <c r="F376" i="5"/>
  <c r="R496" i="5"/>
  <c r="G440" i="5"/>
  <c r="F351" i="5"/>
  <c r="H1704" i="5"/>
  <c r="R1051" i="5"/>
  <c r="H915" i="5"/>
  <c r="R351" i="5"/>
  <c r="R1291" i="5"/>
  <c r="G1291" i="5"/>
  <c r="G1259" i="5"/>
  <c r="H1259" i="5"/>
  <c r="S1370" i="5"/>
  <c r="H806" i="5"/>
  <c r="R86" i="5"/>
  <c r="R126" i="5"/>
  <c r="F150" i="5"/>
  <c r="R190" i="5"/>
  <c r="H960" i="5"/>
  <c r="I64" i="5"/>
  <c r="F128" i="5"/>
  <c r="H534" i="5"/>
  <c r="F1174" i="5"/>
  <c r="J1190" i="5"/>
  <c r="I779" i="5"/>
  <c r="H1679" i="5"/>
  <c r="S1930" i="5"/>
  <c r="S1749" i="5"/>
  <c r="I1647" i="5"/>
  <c r="H1583" i="5"/>
  <c r="S1841" i="5"/>
  <c r="S1375" i="5"/>
  <c r="J1384" i="5"/>
  <c r="S700" i="5"/>
  <c r="F86" i="5"/>
  <c r="F126" i="5"/>
  <c r="J150" i="5"/>
  <c r="F190" i="5"/>
  <c r="J832" i="5"/>
  <c r="H992" i="5"/>
  <c r="I128" i="5"/>
  <c r="H1190" i="5"/>
  <c r="F327" i="5"/>
  <c r="G1679" i="5"/>
  <c r="H1647" i="5"/>
  <c r="I1519" i="5"/>
  <c r="H1384" i="5"/>
  <c r="J86" i="5"/>
  <c r="J126" i="5"/>
  <c r="J190" i="5"/>
  <c r="H104" i="5"/>
  <c r="G28" i="5"/>
  <c r="R1679" i="5"/>
  <c r="I1379"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S206" i="5"/>
  <c r="S228" i="5"/>
  <c r="S321" i="5"/>
  <c r="H374" i="5"/>
  <c r="I374" i="5"/>
  <c r="F374" i="5"/>
  <c r="G374" i="5"/>
  <c r="J374" i="5"/>
  <c r="R374" i="5"/>
  <c r="S448" i="5"/>
  <c r="S510" i="5"/>
  <c r="S530" i="5"/>
  <c r="S573" i="5"/>
  <c r="S608" i="5"/>
  <c r="S626" i="5"/>
  <c r="S644" i="5"/>
  <c r="S685" i="5"/>
  <c r="S815" i="5"/>
  <c r="J1003" i="5"/>
  <c r="F1003" i="5"/>
  <c r="G1003" i="5"/>
  <c r="S1042" i="5"/>
  <c r="I1067" i="5"/>
  <c r="G1067" i="5"/>
  <c r="J1067" i="5"/>
  <c r="F1067" i="5"/>
  <c r="S1297" i="5"/>
  <c r="S1408" i="5"/>
  <c r="S1425" i="5"/>
  <c r="S1454" i="5"/>
  <c r="S1484" i="5"/>
  <c r="J1535" i="5"/>
  <c r="I1535" i="5"/>
  <c r="S1580" i="5"/>
  <c r="F1663" i="5"/>
  <c r="H1663" i="5"/>
  <c r="F1735" i="5"/>
  <c r="R1735" i="5"/>
  <c r="H1735" i="5"/>
  <c r="G1843" i="5"/>
  <c r="F1843" i="5"/>
  <c r="R1843" i="5"/>
  <c r="H1843" i="5"/>
  <c r="F103" i="5"/>
  <c r="R2159" i="5"/>
  <c r="I2159" i="5"/>
  <c r="H2159" i="5"/>
  <c r="F2159" i="5"/>
  <c r="S97" i="5"/>
  <c r="S116" i="5"/>
  <c r="J135" i="5"/>
  <c r="G135" i="5"/>
  <c r="I135" i="5"/>
  <c r="R135" i="5"/>
  <c r="H135" i="5"/>
  <c r="F199" i="5"/>
  <c r="R199" i="5"/>
  <c r="I199" i="5"/>
  <c r="S212" i="5"/>
  <c r="H307" i="5"/>
  <c r="F307" i="5"/>
  <c r="G307" i="5"/>
  <c r="I307" i="5"/>
  <c r="J307" i="5"/>
  <c r="R307" i="5"/>
  <c r="F363" i="5"/>
  <c r="H363" i="5"/>
  <c r="I363" i="5"/>
  <c r="G363" i="5"/>
  <c r="S389" i="5"/>
  <c r="S416" i="5"/>
  <c r="J1320" i="5"/>
  <c r="I1320" i="5"/>
  <c r="S1447" i="5"/>
  <c r="S1476" i="5"/>
  <c r="S1542" i="5"/>
  <c r="S1574" i="5"/>
  <c r="S1638" i="5"/>
  <c r="S620" i="5"/>
  <c r="G83" i="5"/>
  <c r="J83" i="5"/>
  <c r="F83" i="5"/>
  <c r="R83" i="5"/>
  <c r="I83" i="5"/>
  <c r="S180" i="5"/>
  <c r="I247" i="5"/>
  <c r="F247" i="5"/>
  <c r="H247" i="5"/>
  <c r="S288" i="5"/>
  <c r="S357" i="5"/>
  <c r="S382" i="5"/>
  <c r="S408" i="5"/>
  <c r="S436" i="5"/>
  <c r="S456" i="5"/>
  <c r="S476" i="5"/>
  <c r="G503" i="5"/>
  <c r="R503" i="5"/>
  <c r="H503" i="5"/>
  <c r="S650" i="5"/>
  <c r="S708" i="5"/>
  <c r="S743" i="5"/>
  <c r="S1080" i="5"/>
  <c r="R1096" i="5"/>
  <c r="G1168" i="5"/>
  <c r="I1168" i="5"/>
  <c r="S1197" i="5"/>
  <c r="S1468" i="5"/>
  <c r="S1516" i="5"/>
  <c r="S1644" i="5"/>
  <c r="F2471" i="5"/>
  <c r="R2471" i="5"/>
  <c r="J2471" i="5"/>
  <c r="G2471" i="5"/>
  <c r="I2471" i="5"/>
  <c r="H2275" i="5"/>
  <c r="R2275" i="5"/>
  <c r="F2275" i="5"/>
  <c r="G2275" i="5"/>
  <c r="J2275" i="5"/>
  <c r="I2275" i="5"/>
  <c r="S142" i="5"/>
  <c r="S241" i="5"/>
  <c r="H295" i="5"/>
  <c r="J295" i="5"/>
  <c r="R295" i="5"/>
  <c r="F295" i="5"/>
  <c r="S314" i="5"/>
  <c r="S369" i="5"/>
  <c r="S424" i="5"/>
  <c r="S517" i="5"/>
  <c r="R567" i="5"/>
  <c r="F567" i="5"/>
  <c r="G567" i="5"/>
  <c r="I567" i="5"/>
  <c r="S679" i="5"/>
  <c r="S749" i="5"/>
  <c r="S782" i="5"/>
  <c r="S808" i="5"/>
  <c r="S842" i="5"/>
  <c r="S1016" i="5"/>
  <c r="S1074" i="5"/>
  <c r="S1112" i="5"/>
  <c r="R1147" i="5"/>
  <c r="G1147" i="5"/>
  <c r="H1147" i="5"/>
  <c r="F1147" i="5"/>
  <c r="R1152" i="5"/>
  <c r="I1152" i="5"/>
  <c r="H1152" i="5"/>
  <c r="G1152" i="5"/>
  <c r="J1152" i="5"/>
  <c r="G1232" i="5"/>
  <c r="H1232" i="5"/>
  <c r="I1232" i="5"/>
  <c r="J1232" i="5"/>
  <c r="G1392" i="5"/>
  <c r="I1392" i="5"/>
  <c r="F1392" i="5"/>
  <c r="I1567" i="5"/>
  <c r="R1567" i="5"/>
  <c r="S1606" i="5"/>
  <c r="S1657" i="5"/>
  <c r="S1702" i="5"/>
  <c r="H1798" i="5"/>
  <c r="G1798" i="5"/>
  <c r="S1816" i="5"/>
  <c r="G77" i="5"/>
  <c r="J77" i="5"/>
  <c r="F77" i="5"/>
  <c r="H77" i="5"/>
  <c r="I77" i="5"/>
  <c r="R363" i="5"/>
  <c r="F135" i="5"/>
  <c r="R735" i="5"/>
  <c r="G703" i="5"/>
  <c r="J822" i="5"/>
  <c r="I822" i="5"/>
  <c r="H822" i="5"/>
  <c r="G822" i="5"/>
  <c r="R822" i="5"/>
  <c r="S927" i="5"/>
  <c r="S978" i="5"/>
  <c r="S1010" i="5"/>
  <c r="H1035" i="5"/>
  <c r="I1035" i="5"/>
  <c r="F1035" i="5"/>
  <c r="J1035" i="5"/>
  <c r="G1035" i="5"/>
  <c r="R1035" i="5"/>
  <c r="J1086" i="5"/>
  <c r="F1086" i="5"/>
  <c r="H1086" i="5"/>
  <c r="I1086" i="5"/>
  <c r="S1225" i="5"/>
  <c r="S1492" i="5"/>
  <c r="S1873" i="5"/>
  <c r="F1951" i="5"/>
  <c r="G1951" i="5"/>
  <c r="I1951" i="5"/>
  <c r="S2456" i="5"/>
  <c r="F2335" i="5"/>
  <c r="R2335" i="5"/>
  <c r="I2428" i="5"/>
  <c r="G2133" i="5"/>
  <c r="F532" i="5"/>
  <c r="H532" i="5"/>
  <c r="H1468" i="5"/>
  <c r="J689" i="5"/>
  <c r="G2021" i="5"/>
  <c r="J1613" i="5"/>
  <c r="F1004" i="5"/>
  <c r="G436" i="5"/>
  <c r="I2335" i="5"/>
  <c r="F1468" i="5"/>
  <c r="F189" i="5"/>
  <c r="I281" i="5"/>
  <c r="H476" i="5"/>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J940" i="5"/>
  <c r="G2472" i="5"/>
  <c r="H1901" i="5"/>
  <c r="S1017" i="5"/>
  <c r="G198" i="5"/>
  <c r="R198" i="5"/>
  <c r="J198" i="5"/>
  <c r="G176" i="5"/>
  <c r="F176" i="5"/>
  <c r="R176" i="5"/>
  <c r="G134" i="5"/>
  <c r="R134" i="5"/>
  <c r="H134" i="5"/>
  <c r="G70" i="5"/>
  <c r="I70" i="5"/>
  <c r="G48" i="5"/>
  <c r="F48" i="5"/>
  <c r="I48" i="5"/>
  <c r="G32" i="5"/>
  <c r="I32" i="5"/>
  <c r="J32" i="5"/>
  <c r="G2279" i="5"/>
  <c r="R2279" i="5"/>
  <c r="R2405" i="5"/>
  <c r="G1901" i="5"/>
  <c r="F399" i="5"/>
  <c r="F2079" i="5"/>
  <c r="G2079" i="5"/>
  <c r="S111" i="5"/>
  <c r="S143" i="5"/>
  <c r="S149" i="5"/>
  <c r="S200" i="5"/>
  <c r="S213" i="5"/>
  <c r="S242" i="5"/>
  <c r="S255" i="5"/>
  <c r="S263" i="5"/>
  <c r="S302" i="5"/>
  <c r="S322" i="5"/>
  <c r="S330" i="5"/>
  <c r="S370" i="5"/>
  <c r="S375" i="5"/>
  <c r="G443" i="5"/>
  <c r="I443" i="5"/>
  <c r="S449" i="5"/>
  <c r="S498" i="5"/>
  <c r="S598" i="5"/>
  <c r="G603" i="5"/>
  <c r="R603" i="5"/>
  <c r="S674" i="5"/>
  <c r="S697" i="5"/>
  <c r="S816" i="5"/>
  <c r="S953" i="5"/>
  <c r="F991" i="5"/>
  <c r="G991" i="5"/>
  <c r="J991" i="5"/>
  <c r="I991" i="5"/>
  <c r="S1004" i="5"/>
  <c r="S1049" i="5"/>
  <c r="J1055" i="5"/>
  <c r="G1055" i="5"/>
  <c r="S1062" i="5"/>
  <c r="S1097" i="5"/>
  <c r="G1128" i="5"/>
  <c r="R1128" i="5"/>
  <c r="H1128" i="5"/>
  <c r="F1143" i="5"/>
  <c r="J1158" i="5"/>
  <c r="I1158" i="5"/>
  <c r="G1158" i="5"/>
  <c r="S1169" i="5"/>
  <c r="R1176" i="5"/>
  <c r="G1176" i="5"/>
  <c r="S1255" i="5"/>
  <c r="S1321" i="5"/>
  <c r="S1333" i="5"/>
  <c r="J1344" i="5"/>
  <c r="G1344" i="5"/>
  <c r="R1344" i="5"/>
  <c r="S1368" i="5"/>
  <c r="H1408" i="5"/>
  <c r="J1408" i="5"/>
  <c r="R1408" i="5"/>
  <c r="S1469" i="5"/>
  <c r="F1867" i="5"/>
  <c r="I1867" i="5"/>
  <c r="S2177" i="5"/>
  <c r="S2246" i="5"/>
  <c r="S2432" i="5"/>
  <c r="H1877" i="5"/>
  <c r="H2265" i="5"/>
  <c r="S2384" i="5"/>
  <c r="J2335" i="5"/>
  <c r="F1052" i="5"/>
  <c r="R1877" i="5"/>
  <c r="G129" i="5"/>
  <c r="H644" i="5"/>
  <c r="R2291" i="5"/>
  <c r="H1277" i="5"/>
  <c r="S248" i="5"/>
  <c r="I589" i="5"/>
  <c r="S2079" i="5"/>
  <c r="J2280" i="5"/>
  <c r="H935" i="5"/>
  <c r="H827" i="5"/>
  <c r="F827" i="5"/>
  <c r="G499" i="5"/>
  <c r="H499" i="5"/>
  <c r="R499" i="5"/>
  <c r="J499" i="5"/>
  <c r="G315" i="5"/>
  <c r="H315" i="5"/>
  <c r="H355" i="5"/>
  <c r="R355" i="5"/>
  <c r="H2383" i="5"/>
  <c r="F2383" i="5"/>
  <c r="R2383" i="5"/>
  <c r="J2383" i="5"/>
  <c r="G2383" i="5"/>
  <c r="S2118" i="5"/>
  <c r="S2329" i="5"/>
  <c r="S2392" i="5"/>
  <c r="S2424" i="5"/>
  <c r="R244" i="5"/>
  <c r="S2496" i="5"/>
  <c r="F644" i="5"/>
  <c r="J1052" i="5"/>
  <c r="I1901" i="5"/>
  <c r="H2367" i="5"/>
  <c r="J2367" i="5"/>
  <c r="J2291" i="5"/>
  <c r="H2390" i="5"/>
  <c r="H1024" i="5"/>
  <c r="I1024" i="5"/>
  <c r="R1024" i="5"/>
  <c r="F982" i="5"/>
  <c r="R982" i="5"/>
  <c r="H982" i="5"/>
  <c r="I528" i="5"/>
  <c r="G1711" i="5"/>
  <c r="H1776" i="5"/>
  <c r="F1776" i="5"/>
  <c r="S2239" i="5"/>
  <c r="H2405" i="5"/>
  <c r="G2405" i="5"/>
  <c r="G2335" i="5"/>
  <c r="G532" i="5"/>
  <c r="H1867" i="5"/>
  <c r="S2170" i="5"/>
  <c r="J281" i="5"/>
  <c r="R476" i="5"/>
  <c r="J2405" i="5"/>
  <c r="G1277" i="5"/>
  <c r="G1877" i="5"/>
  <c r="F1439" i="5"/>
  <c r="R1439" i="5"/>
  <c r="H411" i="5"/>
  <c r="G411" i="5"/>
  <c r="I2021" i="5"/>
  <c r="H2021" i="5"/>
  <c r="R1468" i="5"/>
  <c r="I1468" i="5"/>
  <c r="F757" i="5"/>
  <c r="H757" i="5"/>
  <c r="I757" i="5"/>
  <c r="R436" i="5"/>
  <c r="I436" i="5"/>
  <c r="H436" i="5"/>
  <c r="F436" i="5"/>
  <c r="I2291"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I31" i="5"/>
  <c r="B12" i="3"/>
  <c r="H1302" i="5"/>
  <c r="F1566" i="5"/>
  <c r="F2179" i="5"/>
  <c r="H2195" i="5"/>
  <c r="G950" i="5"/>
  <c r="I1630" i="5"/>
  <c r="R1111" i="5"/>
  <c r="R272" i="5"/>
  <c r="G272" i="5"/>
  <c r="S320" i="5"/>
  <c r="G2064" i="5"/>
  <c r="F2064" i="5"/>
  <c r="I2064" i="5"/>
  <c r="R2488" i="5"/>
  <c r="F407" i="5"/>
  <c r="F1327" i="5"/>
  <c r="I768" i="5"/>
  <c r="H64" i="5"/>
  <c r="J128"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J1808" i="5"/>
  <c r="R856" i="5"/>
  <c r="J768" i="5"/>
  <c r="J192" i="5"/>
  <c r="R462" i="5"/>
  <c r="R28" i="5"/>
  <c r="G2195" i="5"/>
  <c r="F2279" i="5"/>
  <c r="F499" i="5"/>
  <c r="J2179" i="5"/>
  <c r="J2195" i="5"/>
  <c r="J35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79" i="5"/>
  <c r="J2371" i="5"/>
  <c r="H2371" i="5"/>
  <c r="I2371" i="5"/>
  <c r="G2371" i="5"/>
  <c r="F2371" i="5"/>
  <c r="R2203" i="5"/>
  <c r="J2203" i="5"/>
  <c r="F2203" i="5"/>
  <c r="I471" i="5"/>
  <c r="R576" i="5"/>
  <c r="J1503" i="5"/>
  <c r="G119" i="5"/>
  <c r="F231" i="5"/>
  <c r="I1894" i="5"/>
  <c r="G166" i="5"/>
  <c r="J166" i="5"/>
  <c r="F166" i="5"/>
  <c r="H166" i="5"/>
  <c r="G102" i="5"/>
  <c r="F102" i="5"/>
  <c r="R102" i="5"/>
  <c r="H102" i="5"/>
  <c r="F40" i="5"/>
  <c r="R40" i="5"/>
  <c r="H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J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J1104" i="5"/>
  <c r="I1019" i="5"/>
  <c r="F838" i="5"/>
  <c r="S903" i="5"/>
  <c r="F1647" i="5"/>
  <c r="J1019" i="5"/>
  <c r="S1472" i="5"/>
  <c r="G1104" i="5"/>
  <c r="S1172" i="5"/>
  <c r="G728" i="5"/>
  <c r="I838" i="5"/>
  <c r="H1019" i="5"/>
  <c r="J838" i="5"/>
  <c r="S799" i="5"/>
  <c r="G1083" i="5"/>
  <c r="R1384" i="5"/>
  <c r="S1300" i="5"/>
  <c r="S1236" i="5"/>
  <c r="S1405" i="5"/>
  <c r="H1088" i="5"/>
  <c r="S1282" i="5"/>
  <c r="S1222" i="5"/>
  <c r="S1007" i="5"/>
  <c r="G611" i="5"/>
  <c r="S2036" i="5"/>
  <c r="S1596" i="5"/>
  <c r="S1160" i="5"/>
  <c r="F1912" i="5"/>
  <c r="S1526" i="5"/>
  <c r="G1088" i="5"/>
  <c r="J1379" i="5"/>
  <c r="S1429" i="5"/>
  <c r="R1088" i="5"/>
  <c r="I1051" i="5"/>
  <c r="S1071" i="5"/>
  <c r="I728" i="5"/>
  <c r="F539" i="5"/>
  <c r="J1912" i="5"/>
  <c r="R1379" i="5"/>
  <c r="S1457" i="5"/>
  <c r="S1335" i="5"/>
  <c r="S1215" i="5"/>
  <c r="I1083" i="5"/>
  <c r="H1051" i="5"/>
  <c r="J1679" i="5"/>
  <c r="F1384" i="5"/>
  <c r="S1654" i="5"/>
  <c r="R1859" i="5"/>
  <c r="S1359" i="5"/>
  <c r="R1019" i="5"/>
  <c r="G1859" i="5"/>
  <c r="R1083" i="5"/>
  <c r="J915" i="5"/>
  <c r="J2413" i="5"/>
  <c r="G2413" i="5"/>
  <c r="H1528" i="5"/>
  <c r="R990" i="5"/>
  <c r="J1227" i="5"/>
  <c r="R787" i="5"/>
  <c r="F541" i="5"/>
  <c r="S2455" i="5"/>
  <c r="J1054" i="5"/>
  <c r="J1015" i="5"/>
  <c r="J22" i="5"/>
  <c r="I38" i="5"/>
  <c r="I142" i="5"/>
  <c r="F206" i="5"/>
  <c r="F920" i="5"/>
  <c r="G1323" i="5"/>
  <c r="H120" i="5"/>
  <c r="R184" i="5"/>
  <c r="F2491" i="5"/>
  <c r="I2183" i="5"/>
  <c r="G1592" i="5"/>
  <c r="J990" i="5"/>
  <c r="J1291" i="5"/>
  <c r="S1253" i="5"/>
  <c r="S1217" i="5"/>
  <c r="S1618" i="5"/>
  <c r="S649" i="5"/>
  <c r="F264" i="5"/>
  <c r="I2413" i="5"/>
  <c r="R264" i="5"/>
  <c r="G2435" i="5"/>
  <c r="H560" i="5"/>
  <c r="F1464" i="5"/>
  <c r="G1464" i="5"/>
  <c r="S2312" i="5"/>
  <c r="G1621" i="5"/>
  <c r="J206" i="5"/>
  <c r="J920" i="5"/>
  <c r="R120" i="5"/>
  <c r="F184" i="5"/>
  <c r="J1259" i="5"/>
  <c r="R479" i="5"/>
  <c r="H2438" i="5"/>
  <c r="J2430" i="5"/>
  <c r="F1083" i="5"/>
  <c r="S936" i="5"/>
  <c r="J539" i="5"/>
  <c r="F1592" i="5"/>
  <c r="G392" i="5"/>
  <c r="R1484" i="5"/>
  <c r="H1272" i="5"/>
  <c r="I22" i="5"/>
  <c r="I206" i="5"/>
  <c r="R1550" i="5"/>
  <c r="J120" i="5"/>
  <c r="J1323" i="5"/>
  <c r="F990" i="5"/>
  <c r="G1511" i="5"/>
  <c r="I2254" i="5"/>
  <c r="H2375" i="5"/>
  <c r="G903" i="5"/>
  <c r="I2435" i="5"/>
  <c r="I1680" i="5"/>
  <c r="I1464" i="5"/>
  <c r="F2435" i="5"/>
  <c r="S186" i="5"/>
  <c r="R1464" i="5"/>
  <c r="F1302" i="5"/>
  <c r="S1775" i="5"/>
  <c r="J264" i="5"/>
  <c r="H2413" i="5"/>
  <c r="J1464" i="5"/>
  <c r="I1323" i="5"/>
  <c r="I1302" i="5"/>
  <c r="H38" i="5"/>
  <c r="R1511" i="5"/>
  <c r="G1435" i="5"/>
  <c r="J2491" i="5"/>
  <c r="I1711" i="5"/>
  <c r="J1711" i="5"/>
  <c r="S962" i="5"/>
  <c r="H2440" i="5"/>
  <c r="R38" i="5"/>
  <c r="I920" i="5"/>
  <c r="J512" i="5"/>
  <c r="H1511" i="5"/>
  <c r="J1435" i="5"/>
  <c r="I560" i="5"/>
  <c r="R1592" i="5"/>
  <c r="R560" i="5"/>
  <c r="H1464" i="5"/>
  <c r="H1719" i="5"/>
  <c r="R1302" i="5"/>
  <c r="I1054" i="5"/>
  <c r="J2435" i="5"/>
  <c r="I1592" i="5"/>
  <c r="H990" i="5"/>
  <c r="I990" i="5"/>
  <c r="J1111" i="5"/>
  <c r="F1376" i="5"/>
  <c r="G1302" i="5"/>
  <c r="F147" i="5"/>
  <c r="H22" i="5"/>
  <c r="F38" i="5"/>
  <c r="R142" i="5"/>
  <c r="H920" i="5"/>
  <c r="F1855" i="5"/>
  <c r="I1435" i="5"/>
  <c r="J560" i="5"/>
  <c r="G560" i="5"/>
  <c r="H264" i="5"/>
  <c r="J2300" i="5"/>
  <c r="F2375" i="5"/>
  <c r="R22" i="5"/>
  <c r="J38" i="5"/>
  <c r="F142" i="5"/>
  <c r="F243" i="5"/>
  <c r="F2123" i="5"/>
  <c r="J2254" i="5"/>
  <c r="J2032" i="5"/>
  <c r="I2032" i="5"/>
  <c r="G2032" i="5"/>
  <c r="R327" i="5"/>
  <c r="G327" i="5"/>
  <c r="I327" i="5"/>
  <c r="J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J360" i="5"/>
  <c r="I360" i="5"/>
  <c r="R360" i="5"/>
  <c r="I296" i="5"/>
  <c r="J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G807" i="5"/>
  <c r="S696" i="5"/>
  <c r="I1179" i="5"/>
  <c r="J447" i="5"/>
  <c r="R2255" i="5"/>
  <c r="S1650" i="5"/>
  <c r="F134" i="5"/>
  <c r="I198" i="5"/>
  <c r="J176" i="5"/>
  <c r="I1211" i="5"/>
  <c r="R315" i="5"/>
  <c r="H1167" i="5"/>
  <c r="R1483" i="5"/>
  <c r="H2107" i="5"/>
  <c r="R839" i="5"/>
  <c r="H619" i="5"/>
  <c r="R1211" i="5"/>
  <c r="R432" i="5"/>
  <c r="F1483" i="5"/>
  <c r="J134" i="5"/>
  <c r="H32" i="5"/>
  <c r="H112" i="5"/>
  <c r="H1211" i="5"/>
  <c r="J1179" i="5"/>
  <c r="J315" i="5"/>
  <c r="J2243" i="5"/>
  <c r="H2094" i="5"/>
  <c r="R1643" i="5"/>
  <c r="I435" i="5"/>
  <c r="G1211" i="5"/>
  <c r="F1275" i="5"/>
  <c r="I1483" i="5"/>
  <c r="J55" i="5"/>
  <c r="J839" i="5"/>
  <c r="S393" i="5"/>
  <c r="H70" i="5"/>
  <c r="R32" i="5"/>
  <c r="H48" i="5"/>
  <c r="I176" i="5"/>
  <c r="R1243" i="5"/>
  <c r="I2243" i="5"/>
  <c r="R2094" i="5"/>
  <c r="G2107" i="5"/>
  <c r="R1451" i="5"/>
  <c r="F1879" i="5"/>
  <c r="F429" i="5"/>
  <c r="J1211" i="5"/>
  <c r="I55" i="5"/>
  <c r="G1272" i="5"/>
  <c r="S2439" i="5"/>
  <c r="G2230" i="5"/>
  <c r="R70" i="5"/>
  <c r="I134" i="5"/>
  <c r="H198" i="5"/>
  <c r="H1000" i="5"/>
  <c r="F32" i="5"/>
  <c r="R48" i="5"/>
  <c r="F112" i="5"/>
  <c r="H751" i="5"/>
  <c r="F2243" i="5"/>
  <c r="J2107" i="5"/>
  <c r="G355" i="5"/>
  <c r="J1451" i="5"/>
  <c r="S311" i="5"/>
  <c r="J70" i="5"/>
  <c r="F198" i="5"/>
  <c r="J48" i="5"/>
  <c r="H176" i="5"/>
  <c r="H2243" i="5"/>
  <c r="R1167" i="5"/>
  <c r="F355" i="5"/>
  <c r="R2263" i="5"/>
  <c r="I355" i="5"/>
  <c r="F2094" i="5"/>
  <c r="G18" i="6"/>
  <c r="H18" i="6"/>
  <c r="D18" i="6"/>
  <c r="J2312" i="5"/>
  <c r="G2312" i="5"/>
  <c r="S964" i="5"/>
  <c r="S1009" i="5"/>
  <c r="R1015" i="5"/>
  <c r="G1015" i="5"/>
  <c r="S1073" i="5"/>
  <c r="R1079" i="5"/>
  <c r="I1079" i="5"/>
  <c r="H1111" i="5"/>
  <c r="G1111" i="5"/>
  <c r="S1189" i="5"/>
  <c r="R1272" i="5"/>
  <c r="J1272" i="5"/>
  <c r="S1460" i="5"/>
  <c r="S1528" i="5"/>
  <c r="H1547" i="5"/>
  <c r="F1547" i="5"/>
  <c r="J1547" i="5"/>
  <c r="S1656" i="5"/>
  <c r="S1701" i="5"/>
  <c r="S1735" i="5"/>
  <c r="S1904" i="5"/>
  <c r="H1919" i="5"/>
  <c r="R1919" i="5"/>
  <c r="J1919" i="5"/>
  <c r="S2169" i="5"/>
  <c r="S2176" i="5"/>
  <c r="J2182" i="5"/>
  <c r="H2182" i="5"/>
  <c r="S2196" i="5"/>
  <c r="S2224" i="5"/>
  <c r="S2253" i="5"/>
  <c r="S2375" i="5"/>
  <c r="S2431" i="5"/>
  <c r="R405" i="5"/>
  <c r="F405" i="5"/>
  <c r="I324" i="5"/>
  <c r="R324" i="5"/>
  <c r="G624" i="5"/>
  <c r="R624" i="5"/>
  <c r="I624" i="5"/>
  <c r="H624" i="5"/>
  <c r="J624" i="5"/>
  <c r="F624" i="5"/>
  <c r="I2295" i="5"/>
  <c r="H2199" i="5"/>
  <c r="J2199" i="5"/>
  <c r="H2190" i="5"/>
  <c r="R2190" i="5"/>
  <c r="R2052" i="5"/>
  <c r="I807" i="5"/>
  <c r="S536" i="5"/>
  <c r="R435" i="5"/>
  <c r="H429" i="5"/>
  <c r="R983" i="5"/>
  <c r="I1662" i="5"/>
  <c r="J1079" i="5"/>
  <c r="F1015" i="5"/>
  <c r="H1015" i="5"/>
  <c r="S1592" i="5"/>
  <c r="J1611" i="5"/>
  <c r="G792" i="5"/>
  <c r="H792" i="5"/>
  <c r="J792" i="5"/>
  <c r="R743" i="5"/>
  <c r="H743" i="5"/>
  <c r="R711" i="5"/>
  <c r="J679" i="5"/>
  <c r="F679" i="5"/>
  <c r="R454" i="5"/>
  <c r="J454" i="5"/>
  <c r="I454" i="5"/>
  <c r="F454" i="5"/>
  <c r="H454" i="5"/>
  <c r="R238" i="5"/>
  <c r="J238" i="5"/>
  <c r="I238" i="5"/>
  <c r="F238" i="5"/>
  <c r="H238" i="5"/>
  <c r="J2227" i="5"/>
  <c r="R2227" i="5"/>
  <c r="G2227" i="5"/>
  <c r="S268" i="5"/>
  <c r="S167" i="5"/>
  <c r="S394" i="5"/>
  <c r="J1062" i="5"/>
  <c r="G2052" i="5"/>
  <c r="G407" i="5"/>
  <c r="I2312" i="5"/>
  <c r="I2052" i="5"/>
  <c r="R807" i="5"/>
  <c r="G619" i="5"/>
  <c r="S614" i="5"/>
  <c r="J435" i="5"/>
  <c r="R429" i="5"/>
  <c r="S103" i="5"/>
  <c r="H983" i="5"/>
  <c r="R1303" i="5"/>
  <c r="H1751" i="5"/>
  <c r="F1079" i="5"/>
  <c r="G2182" i="5"/>
  <c r="G1863" i="5"/>
  <c r="R1863" i="5"/>
  <c r="H1863" i="5"/>
  <c r="F1863" i="5"/>
  <c r="S160" i="5"/>
  <c r="S122" i="5"/>
  <c r="I1271" i="5"/>
  <c r="J2372" i="5"/>
  <c r="H2372" i="5"/>
  <c r="F2312" i="5"/>
  <c r="H2052" i="5"/>
  <c r="H2312" i="5"/>
  <c r="R619" i="5"/>
  <c r="G435" i="5"/>
  <c r="S423" i="5"/>
  <c r="J983" i="5"/>
  <c r="J1207" i="5"/>
  <c r="R447" i="5"/>
  <c r="G1751" i="5"/>
  <c r="J1751" i="5"/>
  <c r="S944" i="5"/>
  <c r="G951" i="5"/>
  <c r="F2227" i="5"/>
  <c r="J1987" i="5"/>
  <c r="I2019" i="5"/>
  <c r="G1920" i="5"/>
  <c r="H1920" i="5"/>
  <c r="I1487" i="5"/>
  <c r="R1487" i="5"/>
  <c r="G1487" i="5"/>
  <c r="G1475" i="5"/>
  <c r="R1475" i="5"/>
  <c r="F1475" i="5"/>
  <c r="F2052" i="5"/>
  <c r="J807" i="5"/>
  <c r="S109" i="5"/>
  <c r="F435" i="5"/>
  <c r="S281" i="5"/>
  <c r="S578" i="5"/>
  <c r="S96" i="5"/>
  <c r="G983" i="5"/>
  <c r="R147" i="5"/>
  <c r="J1662" i="5"/>
  <c r="F447" i="5"/>
  <c r="H227" i="5"/>
  <c r="F1662" i="5"/>
  <c r="R2199" i="5"/>
  <c r="S1976" i="5"/>
  <c r="H831" i="5"/>
  <c r="I831" i="5"/>
  <c r="J831" i="5"/>
  <c r="F831" i="5"/>
  <c r="G2372" i="5"/>
  <c r="H787" i="5"/>
  <c r="S814" i="5"/>
  <c r="S192" i="5"/>
  <c r="I619" i="5"/>
  <c r="J147" i="5"/>
  <c r="J1335" i="5"/>
  <c r="H1303" i="5"/>
  <c r="R1662" i="5"/>
  <c r="H1662" i="5"/>
  <c r="F1278" i="5"/>
  <c r="I2199" i="5"/>
  <c r="J1863" i="5"/>
  <c r="I2190" i="5"/>
  <c r="H358" i="5"/>
  <c r="J358" i="5"/>
  <c r="R270" i="5"/>
  <c r="G960" i="5"/>
  <c r="R960" i="5"/>
  <c r="I960" i="5"/>
  <c r="R910" i="5"/>
  <c r="H910" i="5"/>
  <c r="I515" i="5"/>
  <c r="G515" i="5"/>
  <c r="J515" i="5"/>
  <c r="F515" i="5"/>
  <c r="F1271" i="5"/>
  <c r="G787" i="5"/>
  <c r="H1271" i="5"/>
  <c r="I2372" i="5"/>
  <c r="R2312" i="5"/>
  <c r="F672" i="5"/>
  <c r="J787" i="5"/>
  <c r="F619" i="5"/>
  <c r="S482" i="5"/>
  <c r="G429" i="5"/>
  <c r="G147" i="5"/>
  <c r="J1239" i="5"/>
  <c r="H1335" i="5"/>
  <c r="J2190" i="5"/>
  <c r="H1079" i="5"/>
  <c r="S1522" i="5"/>
  <c r="H1487" i="5"/>
  <c r="I2059" i="5"/>
  <c r="G1707" i="5"/>
  <c r="H1707" i="5"/>
  <c r="F787" i="5"/>
  <c r="F2372" i="5"/>
  <c r="S154" i="5"/>
  <c r="H435" i="5"/>
  <c r="S926" i="5"/>
  <c r="F807" i="5"/>
  <c r="I429" i="5"/>
  <c r="S760" i="5"/>
  <c r="S822" i="5"/>
  <c r="F227" i="5"/>
  <c r="R1239" i="5"/>
  <c r="G2190" i="5"/>
  <c r="G1079" i="5"/>
  <c r="R951" i="5"/>
  <c r="F592" i="5"/>
  <c r="R592" i="5"/>
  <c r="I592" i="5"/>
  <c r="G799" i="5"/>
  <c r="H799" i="5"/>
  <c r="R799" i="5"/>
  <c r="J1704" i="5"/>
  <c r="J44" i="5"/>
  <c r="G723" i="5"/>
  <c r="H28" i="5"/>
  <c r="I887" i="5"/>
  <c r="H1711" i="5"/>
  <c r="F1511" i="5"/>
  <c r="H2491" i="5"/>
  <c r="R1499" i="5"/>
  <c r="J2183" i="5"/>
  <c r="R1435" i="5"/>
  <c r="R2254" i="5"/>
  <c r="G1019" i="5"/>
  <c r="J1083" i="5"/>
  <c r="S565" i="5"/>
  <c r="S466" i="5"/>
  <c r="H1499" i="5"/>
  <c r="F1435" i="5"/>
  <c r="S513" i="5"/>
  <c r="F371" i="5"/>
  <c r="I44" i="5"/>
  <c r="H755" i="5"/>
  <c r="F28" i="5"/>
  <c r="H887" i="5"/>
  <c r="R1711" i="5"/>
  <c r="J1499" i="5"/>
  <c r="F2438" i="5"/>
  <c r="R2183" i="5"/>
  <c r="G2459" i="5"/>
  <c r="H1435" i="5"/>
  <c r="F1711" i="5"/>
  <c r="G2254" i="5"/>
  <c r="I2491" i="5"/>
  <c r="H2015" i="5"/>
  <c r="H575" i="5"/>
  <c r="I391" i="5"/>
  <c r="S433" i="5"/>
  <c r="S994" i="5"/>
  <c r="S705" i="5"/>
  <c r="H880" i="5"/>
  <c r="H128" i="5"/>
  <c r="F424" i="5"/>
  <c r="I544" i="5"/>
  <c r="F350" i="5"/>
  <c r="G44" i="5"/>
  <c r="G691" i="5"/>
  <c r="G1499" i="5"/>
  <c r="J2438" i="5"/>
  <c r="H2123" i="5"/>
  <c r="J575" i="5"/>
  <c r="S325" i="5"/>
  <c r="S617" i="5"/>
  <c r="S1120" i="5"/>
  <c r="F784" i="5"/>
  <c r="R128" i="5"/>
  <c r="J424" i="5"/>
  <c r="F584" i="5"/>
  <c r="J350" i="5"/>
  <c r="J691" i="5"/>
  <c r="I755" i="5"/>
  <c r="F887" i="5"/>
  <c r="J2375" i="5"/>
  <c r="F2430" i="5"/>
  <c r="H1871" i="5"/>
  <c r="R2375" i="5"/>
  <c r="F2007" i="5"/>
  <c r="S317" i="5"/>
  <c r="G371"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S173" i="5"/>
  <c r="S199" i="5"/>
  <c r="F211" i="5"/>
  <c r="J211" i="5"/>
  <c r="H211" i="5"/>
  <c r="I211" i="5"/>
  <c r="G211" i="5"/>
  <c r="I227" i="5"/>
  <c r="G227" i="5"/>
  <c r="J227" i="5"/>
  <c r="S254" i="5"/>
  <c r="S261" i="5"/>
  <c r="S381" i="5"/>
  <c r="S388" i="5"/>
  <c r="H407" i="5"/>
  <c r="J407" i="5"/>
  <c r="G447" i="5"/>
  <c r="H447" i="5"/>
  <c r="S455" i="5"/>
  <c r="S529" i="5"/>
  <c r="R583" i="5"/>
  <c r="F583" i="5"/>
  <c r="H607" i="5"/>
  <c r="G607" i="5"/>
  <c r="J607" i="5"/>
  <c r="F607" i="5"/>
  <c r="R607" i="5"/>
  <c r="S625" i="5"/>
  <c r="S655" i="5"/>
  <c r="S702" i="5"/>
  <c r="S713" i="5"/>
  <c r="S719"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J294" i="5"/>
  <c r="R294" i="5"/>
  <c r="H294" i="5"/>
  <c r="F687" i="5"/>
  <c r="H687" i="5"/>
  <c r="G2115" i="5"/>
  <c r="I2115" i="5"/>
  <c r="J2115" i="5"/>
  <c r="R2115" i="5"/>
  <c r="G848" i="5"/>
  <c r="R848" i="5"/>
  <c r="F848" i="5"/>
  <c r="G1278" i="5"/>
  <c r="J1566" i="5"/>
  <c r="R1630" i="5"/>
  <c r="S2367" i="5"/>
  <c r="S2217" i="5"/>
  <c r="S2007" i="5"/>
  <c r="S1956" i="5"/>
  <c r="I1987" i="5"/>
  <c r="G2019" i="5"/>
  <c r="S1122" i="5"/>
  <c r="F1630" i="5"/>
  <c r="I2182" i="5"/>
  <c r="S2335" i="5"/>
  <c r="S2343" i="5"/>
  <c r="S2072" i="5"/>
  <c r="S2238" i="5"/>
  <c r="S2014" i="5"/>
  <c r="S1926" i="5"/>
  <c r="S1892" i="5"/>
  <c r="G1987" i="5"/>
  <c r="R2083" i="5"/>
  <c r="G958" i="5"/>
  <c r="J1630" i="5"/>
  <c r="S2245" i="5"/>
  <c r="S2359" i="5"/>
  <c r="S2305" i="5"/>
  <c r="F2182" i="5"/>
  <c r="S2188" i="5"/>
  <c r="S2039" i="5"/>
  <c r="S2000" i="5"/>
  <c r="S1780" i="5"/>
  <c r="S1932" i="5"/>
  <c r="R958" i="5"/>
  <c r="S1152" i="5"/>
  <c r="H1544" i="5"/>
  <c r="S2269" i="5"/>
  <c r="F1919" i="5"/>
  <c r="F1987" i="5"/>
  <c r="S1970" i="5"/>
  <c r="R2059" i="5"/>
  <c r="H1566" i="5"/>
  <c r="R1544" i="5"/>
  <c r="S2261" i="5"/>
  <c r="S2204" i="5"/>
  <c r="S2053" i="5"/>
  <c r="S1910" i="5"/>
  <c r="H1987" i="5"/>
  <c r="S1898" i="5"/>
  <c r="F1544" i="5"/>
  <c r="S1951" i="5"/>
  <c r="S1981" i="5"/>
  <c r="F1272" i="5"/>
  <c r="R285" i="5"/>
  <c r="I820" i="5"/>
  <c r="J657" i="5"/>
  <c r="R2440" i="5"/>
  <c r="F1991" i="5"/>
  <c r="I878" i="5"/>
  <c r="H878" i="5"/>
  <c r="G295" i="5"/>
  <c r="I295" i="5"/>
  <c r="S329" i="5"/>
  <c r="S343" i="5"/>
  <c r="S584" i="5"/>
  <c r="J696" i="5"/>
  <c r="G696" i="5"/>
  <c r="G702" i="5"/>
  <c r="I702" i="5"/>
  <c r="S881" i="5"/>
  <c r="S900" i="5"/>
  <c r="S933" i="5"/>
  <c r="S952" i="5"/>
  <c r="S965" i="5"/>
  <c r="H971" i="5"/>
  <c r="I971" i="5"/>
  <c r="S1023" i="5"/>
  <c r="S1029" i="5"/>
  <c r="R1086" i="5"/>
  <c r="G1086" i="5"/>
  <c r="H1096" i="5"/>
  <c r="G1096" i="5"/>
  <c r="S1117" i="5"/>
  <c r="S1128" i="5"/>
  <c r="S1138" i="5"/>
  <c r="I1147" i="5"/>
  <c r="S1183" i="5"/>
  <c r="S1190" i="5"/>
  <c r="S1204" i="5"/>
  <c r="F1232" i="5"/>
  <c r="R1232" i="5"/>
  <c r="S1240" i="5"/>
  <c r="S1254" i="5"/>
  <c r="S1261" i="5"/>
  <c r="S1273" i="5"/>
  <c r="H1320" i="5"/>
  <c r="F1320" i="5"/>
  <c r="R1320" i="5"/>
  <c r="G1320" i="5"/>
  <c r="R1326" i="5"/>
  <c r="I1326" i="5"/>
  <c r="S1332" i="5"/>
  <c r="S1338" i="5"/>
  <c r="S1344" i="5"/>
  <c r="S1349" i="5"/>
  <c r="R1355" i="5"/>
  <c r="J1355" i="5"/>
  <c r="F1355" i="5"/>
  <c r="G1355" i="5"/>
  <c r="I1355" i="5"/>
  <c r="F1367" i="5"/>
  <c r="J1367" i="5"/>
  <c r="R1367" i="5"/>
  <c r="R1392" i="5"/>
  <c r="J1392" i="5"/>
  <c r="S1414" i="5"/>
  <c r="S1529" i="5"/>
  <c r="H1535" i="5"/>
  <c r="R1535" i="5"/>
  <c r="G1567" i="5"/>
  <c r="H1567" i="5"/>
  <c r="S1593" i="5"/>
  <c r="F1599" i="5"/>
  <c r="R1599" i="5"/>
  <c r="H1599" i="5"/>
  <c r="I1599" i="5"/>
  <c r="I1631" i="5"/>
  <c r="J1663" i="5"/>
  <c r="R1663" i="5"/>
  <c r="G1663" i="5"/>
  <c r="I1663" i="5"/>
  <c r="S1689" i="5"/>
  <c r="S1708" i="5"/>
  <c r="S1720" i="5"/>
  <c r="S1725" i="5"/>
  <c r="S1730" i="5"/>
  <c r="J1735" i="5"/>
  <c r="G1735" i="5"/>
  <c r="I1735" i="5"/>
  <c r="S1740" i="5"/>
  <c r="S1752" i="5"/>
  <c r="S1758" i="5"/>
  <c r="S1769" i="5"/>
  <c r="S1781" i="5"/>
  <c r="S1792" i="5"/>
  <c r="I1798" i="5"/>
  <c r="J1798" i="5"/>
  <c r="R1798" i="5"/>
  <c r="F1798" i="5"/>
  <c r="S1804" i="5"/>
  <c r="I1838" i="5"/>
  <c r="G1838" i="5"/>
  <c r="J1843" i="5"/>
  <c r="I1843" i="5"/>
  <c r="I1856" i="5"/>
  <c r="J1856" i="5"/>
  <c r="I1862" i="5"/>
  <c r="H1862" i="5"/>
  <c r="R1862" i="5"/>
  <c r="F1862" i="5"/>
  <c r="G1862" i="5"/>
  <c r="G1867" i="5"/>
  <c r="J1867" i="5"/>
  <c r="S1880" i="5"/>
  <c r="S1945" i="5"/>
  <c r="S2001" i="5"/>
  <c r="S2020" i="5"/>
  <c r="S2111" i="5"/>
  <c r="S2124" i="5"/>
  <c r="S2136" i="5"/>
  <c r="S2143" i="5"/>
  <c r="S2149" i="5"/>
  <c r="S2156" i="5"/>
  <c r="S2197" i="5"/>
  <c r="S2205" i="5"/>
  <c r="S2218" i="5"/>
  <c r="S2262" i="5"/>
  <c r="S2400" i="5"/>
  <c r="S2408" i="5"/>
  <c r="S2416" i="5"/>
  <c r="S2464" i="5"/>
  <c r="S2472" i="5"/>
  <c r="S2480" i="5"/>
  <c r="S2488" i="5"/>
  <c r="H1532" i="5"/>
  <c r="I2488" i="5"/>
  <c r="G1484" i="5"/>
  <c r="I1372" i="5"/>
  <c r="R2176" i="5"/>
  <c r="I441" i="5"/>
  <c r="I1580" i="5"/>
  <c r="F1119" i="5"/>
  <c r="H493" i="5"/>
  <c r="G199" i="5"/>
  <c r="J247" i="5"/>
  <c r="J1454" i="5"/>
  <c r="H820" i="5"/>
  <c r="R657" i="5"/>
  <c r="R196" i="5"/>
  <c r="F1054" i="5"/>
  <c r="F2287" i="5"/>
  <c r="G795" i="5"/>
  <c r="I795" i="5"/>
  <c r="H1119" i="5"/>
  <c r="J767" i="5"/>
  <c r="J1909" i="5"/>
  <c r="H1392" i="5"/>
  <c r="I1367" i="5"/>
  <c r="S1461" i="5"/>
  <c r="R2079" i="5"/>
  <c r="J2079" i="5"/>
  <c r="H2294" i="5"/>
  <c r="F2294" i="5"/>
  <c r="R2294" i="5"/>
  <c r="F1750" i="5"/>
  <c r="H1580" i="5"/>
  <c r="F1580" i="5"/>
  <c r="F1532" i="5"/>
  <c r="G2440" i="5"/>
  <c r="F441" i="5"/>
  <c r="J1119" i="5"/>
  <c r="I493" i="5"/>
  <c r="I270" i="5"/>
  <c r="S161" i="5"/>
  <c r="H405"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441" i="5"/>
  <c r="G1054" i="5"/>
  <c r="G493" i="5"/>
  <c r="G247" i="5"/>
  <c r="H199" i="5"/>
  <c r="I1012" i="5"/>
  <c r="H1222" i="5"/>
  <c r="H2287" i="5"/>
  <c r="R795" i="5"/>
  <c r="S1377" i="5"/>
  <c r="F2440" i="5"/>
  <c r="H541" i="5"/>
  <c r="J1484" i="5"/>
  <c r="J441" i="5"/>
  <c r="F493" i="5"/>
  <c r="J1621" i="5"/>
  <c r="R365" i="5"/>
  <c r="F324" i="5"/>
  <c r="H148" i="5"/>
  <c r="J2175" i="5"/>
  <c r="R767" i="5"/>
  <c r="G2141" i="5"/>
  <c r="G1784" i="5"/>
  <c r="F1297" i="5"/>
  <c r="F2376" i="5"/>
  <c r="I2300" i="5"/>
  <c r="G2300" i="5"/>
  <c r="H2300" i="5"/>
  <c r="J1532" i="5"/>
  <c r="R1532" i="5"/>
  <c r="I1484" i="5"/>
  <c r="H441" i="5"/>
  <c r="J541" i="5"/>
  <c r="H1054" i="5"/>
  <c r="I285" i="5"/>
  <c r="F365" i="5"/>
  <c r="G285" i="5"/>
  <c r="R1880" i="5"/>
  <c r="J199" i="5"/>
  <c r="I1454" i="5"/>
  <c r="J324" i="5"/>
  <c r="H2175" i="5"/>
  <c r="G878" i="5"/>
  <c r="J2294" i="5"/>
  <c r="F767" i="5"/>
  <c r="H1355" i="5"/>
  <c r="I1511" i="5"/>
  <c r="F2339" i="5"/>
  <c r="R2339" i="5"/>
  <c r="F2158" i="5"/>
  <c r="H2158" i="5"/>
  <c r="G2158" i="5"/>
  <c r="G2176" i="5"/>
  <c r="G541" i="5"/>
  <c r="I1532" i="5"/>
  <c r="J1580" i="5"/>
  <c r="F2300" i="5"/>
  <c r="R441" i="5"/>
  <c r="I1880" i="5"/>
  <c r="H1454" i="5"/>
  <c r="F1222" i="5"/>
  <c r="J2287" i="5"/>
  <c r="I1991" i="5"/>
  <c r="G2294" i="5"/>
  <c r="R878" i="5"/>
  <c r="H1631" i="5"/>
  <c r="S1279" i="5"/>
  <c r="S1176" i="5"/>
  <c r="S945" i="5"/>
  <c r="S885" i="5"/>
  <c r="S943" i="5"/>
  <c r="S305" i="5"/>
  <c r="S566" i="5"/>
  <c r="S873" i="5"/>
  <c r="G31" i="5"/>
  <c r="S879" i="5"/>
  <c r="S741" i="5"/>
  <c r="H1351" i="5"/>
  <c r="S826" i="5"/>
  <c r="S839" i="5"/>
  <c r="H31" i="5"/>
  <c r="S910" i="5"/>
  <c r="I1351" i="5"/>
  <c r="S367"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J319" i="5"/>
  <c r="G1230" i="5"/>
  <c r="R1230" i="5"/>
  <c r="H1230" i="5"/>
  <c r="F1230" i="5"/>
  <c r="G871" i="5"/>
  <c r="R2344" i="5"/>
  <c r="G2344" i="5"/>
  <c r="J2344" i="5"/>
  <c r="J534" i="5"/>
  <c r="G534" i="5"/>
  <c r="I534" i="5"/>
  <c r="J846" i="5"/>
  <c r="F846" i="5"/>
  <c r="G99" i="5"/>
  <c r="F478" i="5"/>
  <c r="I302" i="5"/>
  <c r="H723" i="5"/>
  <c r="I799" i="5"/>
  <c r="H1475" i="5"/>
  <c r="I2375" i="5"/>
  <c r="H2183" i="5"/>
  <c r="R2459" i="5"/>
  <c r="G2430" i="5"/>
  <c r="G2175" i="5"/>
  <c r="I1776" i="5"/>
  <c r="J771" i="5"/>
  <c r="R1707" i="5"/>
  <c r="J1731" i="5"/>
  <c r="R1776" i="5"/>
  <c r="I2438" i="5"/>
  <c r="I1563" i="5"/>
  <c r="F1328" i="5"/>
  <c r="F1256" i="5"/>
  <c r="S1287" i="5"/>
  <c r="G1256" i="5"/>
  <c r="J1415" i="5"/>
  <c r="S1200" i="5"/>
  <c r="S1653" i="5"/>
  <c r="J1144" i="5"/>
  <c r="S1270" i="5"/>
  <c r="H710" i="5"/>
  <c r="J2151" i="5"/>
  <c r="H1192" i="5"/>
  <c r="J723" i="5"/>
  <c r="J799" i="5"/>
  <c r="J1475" i="5"/>
  <c r="I2139" i="5"/>
  <c r="R2430" i="5"/>
  <c r="R2175" i="5"/>
  <c r="R771" i="5"/>
  <c r="F1832" i="5"/>
  <c r="F1731" i="5"/>
  <c r="I1451" i="5"/>
  <c r="I2094" i="5"/>
  <c r="G1144" i="5"/>
  <c r="R1031" i="5"/>
  <c r="G710" i="5"/>
  <c r="S1178" i="5"/>
  <c r="I967" i="5"/>
  <c r="S533" i="5"/>
  <c r="G2151" i="5"/>
  <c r="F560" i="5"/>
  <c r="F2032" i="5"/>
  <c r="R2491" i="5"/>
  <c r="F1894" i="5"/>
  <c r="H2430" i="5"/>
  <c r="J2094" i="5"/>
  <c r="H2254" i="5"/>
  <c r="H1531" i="5"/>
  <c r="I1475" i="5"/>
  <c r="S1165" i="5"/>
  <c r="S2106" i="5"/>
  <c r="G967" i="5"/>
  <c r="H1771" i="5"/>
  <c r="G1771" i="5"/>
  <c r="S465" i="5"/>
  <c r="H91" i="5"/>
  <c r="S1384" i="5"/>
  <c r="R1144" i="5"/>
  <c r="H1063" i="5"/>
  <c r="H1031" i="5"/>
  <c r="I622" i="5"/>
  <c r="G1303" i="5"/>
  <c r="I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H964" i="5"/>
  <c r="R964" i="5"/>
  <c r="G820" i="5"/>
  <c r="J820" i="5"/>
  <c r="F820" i="5"/>
  <c r="G657" i="5"/>
  <c r="F657" i="5"/>
  <c r="H657" i="5"/>
  <c r="J493" i="5"/>
  <c r="J405" i="5"/>
  <c r="G405" i="5"/>
  <c r="J365" i="5"/>
  <c r="H365" i="5"/>
  <c r="G365" i="5"/>
  <c r="G324" i="5"/>
  <c r="H324" i="5"/>
  <c r="J285"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J356" i="5"/>
  <c r="F356" i="5"/>
  <c r="G356" i="5"/>
  <c r="R356" i="5"/>
  <c r="H244" i="5"/>
  <c r="I244" i="5"/>
  <c r="J244" i="5"/>
  <c r="F244" i="5"/>
  <c r="G244" i="5"/>
  <c r="F2091" i="5"/>
  <c r="J2091" i="5"/>
  <c r="S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S1453" i="5"/>
  <c r="J1872" i="5"/>
  <c r="F1872" i="5"/>
  <c r="G1872" i="5"/>
  <c r="R2019" i="5"/>
  <c r="H2019" i="5"/>
  <c r="J2019" i="5"/>
  <c r="J2059" i="5"/>
  <c r="F2059" i="5"/>
  <c r="G2059" i="5"/>
  <c r="S2066" i="5"/>
  <c r="G2083" i="5"/>
  <c r="H2083" i="5"/>
  <c r="J2083" i="5"/>
  <c r="F2083" i="5"/>
  <c r="S2090" i="5"/>
  <c r="R2182" i="5"/>
  <c r="S2320" i="5"/>
  <c r="S2328" i="5"/>
  <c r="S1268" i="5"/>
  <c r="S1298" i="5"/>
  <c r="S104" i="5"/>
  <c r="I123" i="5"/>
  <c r="G123" i="5"/>
  <c r="F155" i="5"/>
  <c r="I155" i="5"/>
  <c r="F223" i="5"/>
  <c r="J223" i="5"/>
  <c r="G223" i="5"/>
  <c r="H223" i="5"/>
  <c r="I223" i="5"/>
  <c r="S289" i="5"/>
  <c r="S337" i="5"/>
  <c r="S351" i="5"/>
  <c r="S457" i="5"/>
  <c r="S632" i="5"/>
  <c r="J720" i="5"/>
  <c r="G720" i="5"/>
  <c r="R720" i="5"/>
  <c r="H720" i="5"/>
  <c r="F726" i="5"/>
  <c r="R726" i="5"/>
  <c r="H726" i="5"/>
  <c r="I726" i="5"/>
  <c r="G726" i="5"/>
  <c r="S732" i="5"/>
  <c r="S750" i="5"/>
  <c r="S768" i="5"/>
  <c r="S776" i="5"/>
  <c r="R782" i="5"/>
  <c r="H782" i="5"/>
  <c r="J782" i="5"/>
  <c r="F782" i="5"/>
  <c r="I782" i="5"/>
  <c r="S809" i="5"/>
  <c r="S823" i="5"/>
  <c r="S830" i="5"/>
  <c r="S836" i="5"/>
  <c r="S857" i="5"/>
  <c r="S863" i="5"/>
  <c r="S870" i="5"/>
  <c r="S895" i="5"/>
  <c r="S901" i="5"/>
  <c r="S907" i="5"/>
  <c r="F939" i="5"/>
  <c r="H939" i="5"/>
  <c r="R939" i="5"/>
  <c r="H991" i="5"/>
  <c r="R991" i="5"/>
  <c r="S1036" i="5"/>
  <c r="R1055" i="5"/>
  <c r="H1055" i="5"/>
  <c r="I1055" i="5"/>
  <c r="S1081" i="5"/>
  <c r="J1091" i="5"/>
  <c r="R1091" i="5"/>
  <c r="F1091" i="5"/>
  <c r="I1091" i="5"/>
  <c r="H1091" i="5"/>
  <c r="I1107" i="5"/>
  <c r="I1112" i="5"/>
  <c r="F1112" i="5"/>
  <c r="R1112" i="5"/>
  <c r="H1112" i="5"/>
  <c r="G1112" i="5"/>
  <c r="I1128" i="5"/>
  <c r="J1128" i="5"/>
  <c r="F1128" i="5"/>
  <c r="G1143" i="5"/>
  <c r="I1143" i="5"/>
  <c r="S1153" i="5"/>
  <c r="F1158" i="5"/>
  <c r="R1158" i="5"/>
  <c r="H1158" i="5"/>
  <c r="S1184" i="5"/>
  <c r="S1226" i="5"/>
  <c r="F1240" i="5"/>
  <c r="R1240" i="5"/>
  <c r="S1248" i="5"/>
  <c r="S1262" i="5"/>
  <c r="S1274" i="5"/>
  <c r="S1280" i="5"/>
  <c r="S1286" i="5"/>
  <c r="S1310" i="5"/>
  <c r="S1356" i="5"/>
  <c r="S1373" i="5"/>
  <c r="S1378" i="5"/>
  <c r="F1408" i="5"/>
  <c r="G1408" i="5"/>
  <c r="I1408" i="5"/>
  <c r="F1414" i="5"/>
  <c r="R1414" i="5"/>
  <c r="J1414" i="5"/>
  <c r="H1414" i="5"/>
  <c r="I1414" i="5"/>
  <c r="S1426" i="5"/>
  <c r="S1433" i="5"/>
  <c r="J1447" i="5"/>
  <c r="I1447" i="5"/>
  <c r="S1462" i="5"/>
  <c r="S1477" i="5"/>
  <c r="S1485" i="5"/>
  <c r="S1509" i="5"/>
  <c r="S1530" i="5"/>
  <c r="S1549" i="5"/>
  <c r="J1555" i="5"/>
  <c r="H1555" i="5"/>
  <c r="G1555" i="5"/>
  <c r="I1555" i="5"/>
  <c r="F1555" i="5"/>
  <c r="S1562" i="5"/>
  <c r="S1581" i="5"/>
  <c r="J1587" i="5"/>
  <c r="F1587" i="5"/>
  <c r="S1594" i="5"/>
  <c r="S1600" i="5"/>
  <c r="S1626" i="5"/>
  <c r="S1645" i="5"/>
  <c r="J1651" i="5"/>
  <c r="G1651" i="5"/>
  <c r="F1651" i="5"/>
  <c r="H1651" i="5"/>
  <c r="I1651" i="5"/>
  <c r="J1683" i="5"/>
  <c r="I1683" i="5"/>
  <c r="S1921" i="5"/>
  <c r="S1977" i="5"/>
  <c r="H1995" i="5"/>
  <c r="J1995" i="5"/>
  <c r="S2009" i="5"/>
  <c r="R643" i="5"/>
  <c r="J2160" i="5"/>
  <c r="F2027" i="5"/>
  <c r="F1707" i="5"/>
  <c r="S1573" i="5"/>
  <c r="S1198" i="5"/>
  <c r="G1091" i="5"/>
  <c r="I939" i="5"/>
  <c r="J1707" i="5"/>
  <c r="G155" i="5"/>
  <c r="I720" i="5"/>
  <c r="H30" i="6"/>
  <c r="D30" i="6"/>
  <c r="H40" i="6"/>
  <c r="D40" i="6"/>
  <c r="D46" i="6"/>
  <c r="D36" i="6"/>
  <c r="D26"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s="1"/>
  <c r="A24" i="2"/>
  <c r="A30" i="2"/>
  <c r="B3" i="3"/>
  <c r="A9" i="2"/>
  <c r="H62" i="5"/>
  <c r="F62" i="5"/>
  <c r="J62" i="5"/>
  <c r="I62" i="5"/>
  <c r="A23" i="2"/>
  <c r="I8" i="5"/>
  <c r="F11" i="5"/>
  <c r="H14" i="5"/>
  <c r="A5" i="2"/>
  <c r="R520" i="5"/>
  <c r="H731" i="5"/>
  <c r="H182" i="5"/>
  <c r="R342" i="5"/>
  <c r="I36" i="5"/>
  <c r="H54" i="5"/>
  <c r="J912" i="5"/>
  <c r="J96" i="5"/>
  <c r="J20" i="5"/>
  <c r="H1614" i="5"/>
  <c r="R224" i="5"/>
  <c r="R1528" i="5"/>
  <c r="J1592" i="5"/>
  <c r="G342" i="5"/>
  <c r="H1203" i="5"/>
  <c r="J1299" i="5"/>
  <c r="R2192" i="5"/>
  <c r="I2415" i="5"/>
  <c r="I824" i="5"/>
  <c r="H976" i="5"/>
  <c r="R2336" i="5"/>
  <c r="H1245" i="5"/>
  <c r="G1062" i="5"/>
  <c r="J118" i="5"/>
  <c r="H520" i="5"/>
  <c r="R912" i="5"/>
  <c r="I1040" i="5"/>
  <c r="I1614" i="5"/>
  <c r="F96" i="5"/>
  <c r="J160" i="5"/>
  <c r="J342" i="5"/>
  <c r="I336" i="5"/>
  <c r="F20" i="5"/>
  <c r="R54" i="5"/>
  <c r="I118"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54" i="5"/>
  <c r="F182" i="5"/>
  <c r="J1040" i="5"/>
  <c r="J1550" i="5"/>
  <c r="R1614" i="5"/>
  <c r="I96" i="5"/>
  <c r="J224" i="5"/>
  <c r="J272" i="5"/>
  <c r="H568" i="5"/>
  <c r="I20" i="5"/>
  <c r="G36" i="5"/>
  <c r="F1680" i="5"/>
  <c r="R2421" i="5"/>
  <c r="G1614" i="5"/>
  <c r="I2304" i="5"/>
  <c r="R400" i="5"/>
  <c r="F400" i="5"/>
  <c r="I1476" i="5"/>
  <c r="F1062" i="5"/>
  <c r="J54" i="5"/>
  <c r="J182" i="5"/>
  <c r="F520" i="5"/>
  <c r="I976" i="5"/>
  <c r="J1476" i="5"/>
  <c r="H224" i="5"/>
  <c r="H36" i="5"/>
  <c r="G336" i="5"/>
  <c r="H118" i="5"/>
  <c r="H1680" i="5"/>
  <c r="H160" i="5"/>
  <c r="R464" i="5"/>
  <c r="I342" i="5"/>
  <c r="G20" i="5"/>
  <c r="R36" i="5"/>
  <c r="J998" i="5"/>
  <c r="J1680" i="5"/>
  <c r="R1680" i="5"/>
  <c r="H600" i="5"/>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R1999" i="5"/>
  <c r="R1427" i="5"/>
  <c r="H1427" i="5"/>
  <c r="I1427" i="5"/>
  <c r="J419" i="5"/>
  <c r="H419" i="5"/>
  <c r="F419" i="5"/>
  <c r="R419" i="5"/>
  <c r="I419" i="5"/>
  <c r="G419" i="5"/>
  <c r="F335" i="5"/>
  <c r="J335" i="5"/>
  <c r="G1262" i="5"/>
  <c r="H1262" i="5"/>
  <c r="J1262" i="5"/>
  <c r="F1262" i="5"/>
  <c r="I1262" i="5"/>
  <c r="R1262" i="5"/>
  <c r="R774" i="5"/>
  <c r="J774" i="5"/>
  <c r="G774" i="5"/>
  <c r="I774" i="5"/>
  <c r="F774" i="5"/>
  <c r="H774" i="5"/>
  <c r="G527" i="5"/>
  <c r="I527" i="5"/>
  <c r="J527" i="5"/>
  <c r="R527" i="5"/>
  <c r="R1358" i="5"/>
  <c r="I1358" i="5"/>
  <c r="J1358" i="5"/>
  <c r="F1358" i="5"/>
  <c r="G1358" i="5"/>
  <c r="H1358" i="5"/>
  <c r="J259"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J159" i="5"/>
  <c r="R159" i="5"/>
  <c r="J467" i="5"/>
  <c r="J535" i="5"/>
  <c r="I943" i="5"/>
  <c r="F943" i="5"/>
  <c r="I963" i="5"/>
  <c r="R963" i="5"/>
  <c r="J963" i="5"/>
  <c r="J1027" i="5"/>
  <c r="R1027" i="5"/>
  <c r="H1342" i="5"/>
  <c r="I1342" i="5"/>
  <c r="F2127" i="5"/>
  <c r="I2127" i="5"/>
  <c r="H2495" i="5"/>
  <c r="F2495" i="5"/>
  <c r="I2395" i="5"/>
  <c r="J2395" i="5"/>
  <c r="F2307" i="5"/>
  <c r="G2307" i="5"/>
  <c r="G2480" i="5"/>
  <c r="R2480" i="5"/>
  <c r="J2308" i="5"/>
  <c r="F2096" i="5"/>
  <c r="I2096" i="5"/>
  <c r="G1928" i="5"/>
  <c r="J1596" i="5"/>
  <c r="G1596" i="5"/>
  <c r="F1028" i="5"/>
  <c r="I1028" i="5"/>
  <c r="J988" i="5"/>
  <c r="I988" i="5"/>
  <c r="R988" i="5"/>
  <c r="H988" i="5"/>
  <c r="G669" i="5"/>
  <c r="F620" i="5"/>
  <c r="H620" i="5"/>
  <c r="G460" i="5"/>
  <c r="R460" i="5"/>
  <c r="J413" i="5"/>
  <c r="R380" i="5"/>
  <c r="J34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J392" i="5"/>
  <c r="I392" i="5"/>
  <c r="R328" i="5"/>
  <c r="H328" i="5"/>
  <c r="I328" i="5"/>
  <c r="J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J200" i="5"/>
  <c r="F200" i="5"/>
  <c r="R200" i="5"/>
  <c r="H200" i="5"/>
  <c r="J158" i="5"/>
  <c r="R158" i="5"/>
  <c r="G136" i="5"/>
  <c r="H136" i="5"/>
  <c r="I136" i="5"/>
  <c r="J136" i="5"/>
  <c r="R136" i="5"/>
  <c r="G72" i="5"/>
  <c r="J72" i="5"/>
  <c r="F72" i="5"/>
  <c r="R72" i="5"/>
  <c r="H72" i="5"/>
  <c r="I72" i="5"/>
  <c r="H1313" i="5"/>
  <c r="G60"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R798" i="5"/>
  <c r="F798" i="5"/>
  <c r="H798" i="5"/>
  <c r="G798" i="5"/>
  <c r="J798" i="5"/>
  <c r="J35" i="5"/>
  <c r="G35" i="5"/>
  <c r="R35" i="5"/>
  <c r="H35" i="5"/>
  <c r="G107" i="5"/>
  <c r="F107" i="5"/>
  <c r="J107" i="5"/>
  <c r="H107" i="5"/>
  <c r="G171" i="5"/>
  <c r="J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J323" i="5"/>
  <c r="H323" i="5"/>
  <c r="G323" i="5"/>
  <c r="F323" i="5"/>
  <c r="R323" i="5"/>
  <c r="J375"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J152" i="5"/>
  <c r="F152" i="5"/>
  <c r="R152" i="5"/>
  <c r="H152" i="5"/>
  <c r="I152" i="5"/>
  <c r="G110" i="5"/>
  <c r="H110" i="5"/>
  <c r="I110" i="5"/>
  <c r="J110" i="5"/>
  <c r="F110" i="5"/>
  <c r="G88" i="5"/>
  <c r="J88" i="5"/>
  <c r="F88" i="5"/>
  <c r="R88" i="5"/>
  <c r="H88" i="5"/>
  <c r="G46" i="5"/>
  <c r="I46" i="5"/>
  <c r="J46" i="5"/>
  <c r="F46" i="5"/>
  <c r="R46" i="5"/>
  <c r="H46" i="5"/>
  <c r="G30" i="5"/>
  <c r="J30" i="5"/>
  <c r="F30" i="5"/>
  <c r="R30" i="5"/>
  <c r="H30" i="5"/>
  <c r="I30" i="5"/>
  <c r="H1847" i="5"/>
  <c r="G375" i="5"/>
  <c r="H1688" i="5"/>
  <c r="I1688" i="5"/>
  <c r="J1688" i="5"/>
  <c r="F1688" i="5"/>
  <c r="I1672" i="5"/>
  <c r="J1672" i="5"/>
  <c r="R1672" i="5"/>
  <c r="R616" i="5"/>
  <c r="F616" i="5"/>
  <c r="J576" i="5"/>
  <c r="F576" i="5"/>
  <c r="I576" i="5"/>
  <c r="J610" i="5"/>
  <c r="R488" i="5"/>
  <c r="F488" i="5"/>
  <c r="J368" i="5"/>
  <c r="R368" i="5"/>
  <c r="H368" i="5"/>
  <c r="I368" i="5"/>
  <c r="F368" i="5"/>
  <c r="G368" i="5"/>
  <c r="H304" i="5"/>
  <c r="R304" i="5"/>
  <c r="I304" i="5"/>
  <c r="J304" i="5"/>
  <c r="G304" i="5"/>
  <c r="F304" i="5"/>
  <c r="F240" i="5"/>
  <c r="G240" i="5"/>
  <c r="R240" i="5"/>
  <c r="H240" i="5"/>
  <c r="I240" i="5"/>
  <c r="J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J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J343" i="5"/>
  <c r="H343" i="5"/>
  <c r="R343" i="5"/>
  <c r="F343" i="5"/>
  <c r="I656" i="5"/>
  <c r="H311" i="5"/>
  <c r="R665" i="5"/>
  <c r="J620" i="5"/>
  <c r="R1596" i="5"/>
  <c r="R717" i="5"/>
  <c r="G261" i="5"/>
  <c r="F2395" i="5"/>
  <c r="G1028" i="5"/>
  <c r="J669" i="5"/>
  <c r="H460" i="5"/>
  <c r="I340" i="5"/>
  <c r="H108" i="5"/>
  <c r="G300" i="5"/>
  <c r="H2307" i="5"/>
  <c r="G2091" i="5"/>
  <c r="R1407" i="5"/>
  <c r="J1407" i="5"/>
  <c r="R790" i="5"/>
  <c r="I790" i="5"/>
  <c r="F790" i="5"/>
  <c r="G790" i="5"/>
  <c r="G487" i="5"/>
  <c r="I487" i="5"/>
  <c r="F275" i="5"/>
  <c r="H275" i="5"/>
  <c r="I275" i="5"/>
  <c r="H893" i="5"/>
  <c r="G531" i="5"/>
  <c r="I531" i="5"/>
  <c r="G243" i="5"/>
  <c r="I243" i="5"/>
  <c r="G1891" i="5"/>
  <c r="I1891" i="5"/>
  <c r="F1891" i="5"/>
  <c r="S1903" i="5"/>
  <c r="S1914" i="5"/>
  <c r="S1925" i="5"/>
  <c r="S1938" i="5"/>
  <c r="R1955" i="5"/>
  <c r="I1955" i="5"/>
  <c r="H1955" i="5"/>
  <c r="J1955" i="5"/>
  <c r="F1955" i="5"/>
  <c r="G1955" i="5"/>
  <c r="S1962" i="5"/>
  <c r="S1980" i="5"/>
  <c r="S1994" i="5"/>
  <c r="S2006" i="5"/>
  <c r="S2045" i="5"/>
  <c r="S2096" i="5"/>
  <c r="S2109" i="5"/>
  <c r="S2141" i="5"/>
  <c r="S2153" i="5"/>
  <c r="S2167" i="5"/>
  <c r="I2207" i="5"/>
  <c r="F2207" i="5"/>
  <c r="R2207" i="5"/>
  <c r="G2207" i="5"/>
  <c r="H2207" i="5"/>
  <c r="S2250" i="5"/>
  <c r="S2258" i="5"/>
  <c r="S2273" i="5"/>
  <c r="S2280" i="5"/>
  <c r="S2295" i="5"/>
  <c r="S2364" i="5"/>
  <c r="S2380" i="5"/>
  <c r="S2396" i="5"/>
  <c r="S2428"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H413" i="5"/>
  <c r="H261" i="5"/>
  <c r="R2127" i="5"/>
  <c r="G2347" i="5"/>
  <c r="I669" i="5"/>
  <c r="R340" i="5"/>
  <c r="H1028" i="5"/>
  <c r="F108" i="5"/>
  <c r="J300" i="5"/>
  <c r="H60" i="5"/>
  <c r="F531" i="5"/>
  <c r="J243" i="5"/>
  <c r="G1407" i="5"/>
  <c r="H2091" i="5"/>
  <c r="S781" i="5"/>
  <c r="I983" i="5"/>
  <c r="R1047" i="5"/>
  <c r="H1047" i="5"/>
  <c r="S1086" i="5"/>
  <c r="S1101" i="5"/>
  <c r="I1111" i="5"/>
  <c r="R1142" i="5"/>
  <c r="F1142" i="5"/>
  <c r="G1142" i="5"/>
  <c r="I1142" i="5"/>
  <c r="S1168" i="5"/>
  <c r="S1175" i="5"/>
  <c r="S1182" i="5"/>
  <c r="S1196" i="5"/>
  <c r="S1210" i="5"/>
  <c r="S1232" i="5"/>
  <c r="S1246" i="5"/>
  <c r="S1260" i="5"/>
  <c r="S1284" i="5"/>
  <c r="F1296" i="5"/>
  <c r="R1296" i="5"/>
  <c r="S1314" i="5"/>
  <c r="S1320" i="5"/>
  <c r="S1326" i="5"/>
  <c r="S1343" i="5"/>
  <c r="S1348" i="5"/>
  <c r="S1367" i="5"/>
  <c r="G1376" i="5"/>
  <c r="R1376" i="5"/>
  <c r="H1376" i="5"/>
  <c r="J1376" i="5"/>
  <c r="S1407" i="5"/>
  <c r="S1413" i="5"/>
  <c r="S1418" i="5"/>
  <c r="S1431" i="5"/>
  <c r="I1446" i="5"/>
  <c r="J1446" i="5"/>
  <c r="F1446" i="5"/>
  <c r="S1535" i="5"/>
  <c r="S1541" i="5"/>
  <c r="G1547" i="5"/>
  <c r="R1547" i="5"/>
  <c r="I1547" i="5"/>
  <c r="S1567" i="5"/>
  <c r="H1579" i="5"/>
  <c r="R1579" i="5"/>
  <c r="I1579" i="5"/>
  <c r="S1599" i="5"/>
  <c r="H1611" i="5"/>
  <c r="I1611" i="5"/>
  <c r="R1611" i="5"/>
  <c r="S1631" i="5"/>
  <c r="S1637" i="5"/>
  <c r="I1643" i="5"/>
  <c r="S1663" i="5"/>
  <c r="S1669" i="5"/>
  <c r="J1675" i="5"/>
  <c r="H1675" i="5"/>
  <c r="I1675" i="5"/>
  <c r="F1675" i="5"/>
  <c r="G1675" i="5"/>
  <c r="S1695" i="5"/>
  <c r="S1714" i="5"/>
  <c r="J1719" i="5"/>
  <c r="F1719" i="5"/>
  <c r="S1724" i="5"/>
  <c r="S1729" i="5"/>
  <c r="G1739" i="5"/>
  <c r="J1739" i="5"/>
  <c r="F1739" i="5"/>
  <c r="I1739" i="5"/>
  <c r="S1745" i="5"/>
  <c r="F1751" i="5"/>
  <c r="I1751" i="5"/>
  <c r="S1757" i="5"/>
  <c r="S1768" i="5"/>
  <c r="I1803" i="5"/>
  <c r="J1803" i="5"/>
  <c r="F1803" i="5"/>
  <c r="S1810" i="5"/>
  <c r="S1822" i="5"/>
  <c r="S1832" i="5"/>
  <c r="S1838" i="5"/>
  <c r="S1850" i="5"/>
  <c r="S1856" i="5"/>
  <c r="S1862" i="5"/>
  <c r="S1886" i="5"/>
  <c r="S1909" i="5"/>
  <c r="S1919" i="5"/>
  <c r="R1931" i="5"/>
  <c r="H1931" i="5"/>
  <c r="J1931" i="5"/>
  <c r="F1931" i="5"/>
  <c r="I1931" i="5"/>
  <c r="S1950" i="5"/>
  <c r="I1975" i="5"/>
  <c r="H1975" i="5"/>
  <c r="J1975" i="5"/>
  <c r="F1975" i="5"/>
  <c r="R1975" i="5"/>
  <c r="S1999" i="5"/>
  <c r="S2071" i="5"/>
  <c r="S2089" i="5"/>
  <c r="S2103" i="5"/>
  <c r="S2134" i="5"/>
  <c r="S2160" i="5"/>
  <c r="S2173" i="5"/>
  <c r="S2180" i="5"/>
  <c r="S2193" i="5"/>
  <c r="S2266" i="5"/>
  <c r="S2317" i="5"/>
  <c r="S2325" i="5"/>
  <c r="S2356" i="5"/>
  <c r="S2372" i="5"/>
  <c r="S2388" i="5"/>
  <c r="S2436" i="5"/>
  <c r="S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2005" i="5"/>
  <c r="I2005" i="5"/>
  <c r="G2005" i="5"/>
  <c r="I1717" i="5"/>
  <c r="G1717" i="5"/>
  <c r="J1717" i="5"/>
  <c r="J1245" i="5"/>
  <c r="R1245" i="5"/>
  <c r="R185" i="5"/>
  <c r="R1644" i="5"/>
  <c r="J516" i="5"/>
  <c r="H1644" i="5"/>
  <c r="G2495" i="5"/>
  <c r="F2480" i="5"/>
  <c r="G2192" i="5"/>
  <c r="R1928" i="5"/>
  <c r="R2235" i="5"/>
  <c r="R1891" i="5"/>
  <c r="I413" i="5"/>
  <c r="S2078" i="5"/>
  <c r="S2340" i="5"/>
  <c r="G2127" i="5"/>
  <c r="J108" i="5"/>
  <c r="I300" i="5"/>
  <c r="R60" i="5"/>
  <c r="J531" i="5"/>
  <c r="H487" i="5"/>
  <c r="R1920" i="5"/>
  <c r="F1407" i="5"/>
  <c r="F2053" i="5"/>
  <c r="H790" i="5"/>
  <c r="S2065" i="5"/>
  <c r="G2149" i="5"/>
  <c r="H2272" i="5"/>
  <c r="R2005" i="5"/>
  <c r="J1891" i="5"/>
  <c r="I2347" i="5"/>
  <c r="H2347" i="5"/>
  <c r="F460" i="5"/>
  <c r="R1028" i="5"/>
  <c r="H300" i="5"/>
  <c r="F60" i="5"/>
  <c r="R487" i="5"/>
  <c r="H1407" i="5"/>
  <c r="S2444" i="5"/>
  <c r="G2395" i="5"/>
  <c r="G2288" i="5"/>
  <c r="G2203" i="5"/>
  <c r="R1816" i="5"/>
  <c r="H1816" i="5"/>
  <c r="J1816" i="5"/>
  <c r="I1816" i="5"/>
  <c r="G1816" i="5"/>
  <c r="F1816" i="5"/>
  <c r="F413" i="5"/>
  <c r="I717" i="5"/>
  <c r="G380" i="5"/>
  <c r="S2484" i="5"/>
  <c r="H2127" i="5"/>
  <c r="F2308" i="5"/>
  <c r="G2308" i="5"/>
  <c r="J2127" i="5"/>
  <c r="I1596" i="5"/>
  <c r="G413" i="5"/>
  <c r="F380" i="5"/>
  <c r="S2332" i="5"/>
  <c r="G988" i="5"/>
  <c r="H669" i="5"/>
  <c r="H717" i="5"/>
  <c r="F340" i="5"/>
  <c r="F988" i="5"/>
  <c r="J1028" i="5"/>
  <c r="I108" i="5"/>
  <c r="J60" i="5"/>
  <c r="F487" i="5"/>
  <c r="I1920" i="5"/>
  <c r="H2188" i="5"/>
  <c r="G2053" i="5"/>
  <c r="I1407" i="5"/>
  <c r="I2168" i="5"/>
  <c r="S1944" i="5"/>
  <c r="S1308" i="5"/>
  <c r="S2460" i="5"/>
  <c r="R669" i="5"/>
  <c r="F717" i="5"/>
  <c r="J380" i="5"/>
  <c r="J460" i="5"/>
  <c r="J487" i="5"/>
  <c r="J1920" i="5"/>
  <c r="R1974" i="5"/>
  <c r="J855" i="5"/>
  <c r="R2091" i="5"/>
  <c r="G2123" i="5"/>
  <c r="J790" i="5"/>
  <c r="I2214" i="5"/>
  <c r="S1897" i="5"/>
  <c r="S2214" i="5"/>
  <c r="S2186" i="5"/>
  <c r="I516" i="5"/>
  <c r="H1596" i="5"/>
  <c r="R2168" i="5"/>
  <c r="I380" i="5"/>
  <c r="G1644" i="5"/>
  <c r="R2214" i="5"/>
  <c r="F669" i="5"/>
  <c r="J717" i="5"/>
  <c r="H380" i="5"/>
  <c r="I460" i="5"/>
  <c r="F1920" i="5"/>
  <c r="R243" i="5"/>
  <c r="G275" i="5"/>
  <c r="I2091" i="5"/>
  <c r="G1245" i="5"/>
  <c r="R2307" i="5"/>
  <c r="S2201" i="5"/>
  <c r="S1969" i="5"/>
  <c r="G2031" i="5"/>
  <c r="I2031" i="5"/>
  <c r="H2031" i="5"/>
  <c r="H2230" i="5"/>
  <c r="J2230" i="5"/>
  <c r="F2230" i="5"/>
  <c r="I1871" i="5"/>
  <c r="J1871" i="5"/>
  <c r="F1871" i="5"/>
  <c r="G1871" i="5"/>
  <c r="G1439" i="5"/>
  <c r="I1439" i="5"/>
  <c r="I475" i="5"/>
  <c r="G1119" i="5"/>
  <c r="I39" i="5"/>
  <c r="H39" i="5"/>
  <c r="G39" i="5"/>
  <c r="J39" i="5"/>
  <c r="J51" i="5"/>
  <c r="G51" i="5"/>
  <c r="F63" i="5"/>
  <c r="R63" i="5"/>
  <c r="H63" i="5"/>
  <c r="I63" i="5"/>
  <c r="G63" i="5"/>
  <c r="J63" i="5"/>
  <c r="G95" i="5"/>
  <c r="R95" i="5"/>
  <c r="H95" i="5"/>
  <c r="I95" i="5"/>
  <c r="J95" i="5"/>
  <c r="S102" i="5"/>
  <c r="S121" i="5"/>
  <c r="F127" i="5"/>
  <c r="R127" i="5"/>
  <c r="H127" i="5"/>
  <c r="G127" i="5"/>
  <c r="I127" i="5"/>
  <c r="J127" i="5"/>
  <c r="S134" i="5"/>
  <c r="S140" i="5"/>
  <c r="S153" i="5"/>
  <c r="G159" i="5"/>
  <c r="H159" i="5"/>
  <c r="S172" i="5"/>
  <c r="S204" i="5"/>
  <c r="F216" i="5"/>
  <c r="H216" i="5"/>
  <c r="J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S487" i="5"/>
  <c r="F535" i="5"/>
  <c r="G535" i="5"/>
  <c r="R535" i="5"/>
  <c r="H535" i="5"/>
  <c r="S541" i="5"/>
  <c r="S560" i="5"/>
  <c r="F566" i="5"/>
  <c r="H566" i="5"/>
  <c r="I566" i="5"/>
  <c r="J566" i="5"/>
  <c r="H571" i="5"/>
  <c r="R571" i="5"/>
  <c r="G571" i="5"/>
  <c r="J571" i="5"/>
  <c r="S577" i="5"/>
  <c r="S590" i="5"/>
  <c r="H595" i="5"/>
  <c r="R595" i="5"/>
  <c r="I595" i="5"/>
  <c r="F595" i="5"/>
  <c r="S613" i="5"/>
  <c r="S624" i="5"/>
  <c r="I630" i="5"/>
  <c r="J630" i="5"/>
  <c r="F630" i="5"/>
  <c r="S648" i="5"/>
  <c r="S666" i="5"/>
  <c r="S678" i="5"/>
  <c r="S689" i="5"/>
  <c r="G712" i="5"/>
  <c r="J712" i="5"/>
  <c r="G718" i="5"/>
  <c r="I718" i="5"/>
  <c r="S724" i="5"/>
  <c r="S730" i="5"/>
  <c r="S736" i="5"/>
  <c r="S765" i="5"/>
  <c r="S773" i="5"/>
  <c r="S780" i="5"/>
  <c r="S793" i="5"/>
  <c r="S801" i="5"/>
  <c r="S807" i="5"/>
  <c r="S813" i="5"/>
  <c r="S821" i="5"/>
  <c r="S827" i="5"/>
  <c r="S840" i="5"/>
  <c r="S848" i="5"/>
  <c r="S860" i="5"/>
  <c r="R867" i="5"/>
  <c r="J867" i="5"/>
  <c r="H867" i="5"/>
  <c r="F867" i="5"/>
  <c r="I879" i="5"/>
  <c r="R879" i="5"/>
  <c r="S892" i="5"/>
  <c r="S905" i="5"/>
  <c r="S917" i="5"/>
  <c r="S925" i="5"/>
  <c r="G943" i="5"/>
  <c r="R943" i="5"/>
  <c r="J943" i="5"/>
  <c r="H943" i="5"/>
  <c r="S958" i="5"/>
  <c r="F963" i="5"/>
  <c r="G963" i="5"/>
  <c r="H963" i="5"/>
  <c r="S976" i="5"/>
  <c r="R995" i="5"/>
  <c r="F995" i="5"/>
  <c r="S1040" i="5"/>
  <c r="S1053" i="5"/>
  <c r="H1059" i="5"/>
  <c r="I1059" i="5"/>
  <c r="S1079" i="5"/>
  <c r="S1085" i="5"/>
  <c r="I1126" i="5"/>
  <c r="F1126" i="5"/>
  <c r="I1136" i="5"/>
  <c r="S1202" i="5"/>
  <c r="I1216" i="5"/>
  <c r="F1216" i="5"/>
  <c r="G1216" i="5"/>
  <c r="R1216" i="5"/>
  <c r="S1238" i="5"/>
  <c r="S1245" i="5"/>
  <c r="S1252" i="5"/>
  <c r="S1266" i="5"/>
  <c r="S1272" i="5"/>
  <c r="S1278" i="5"/>
  <c r="S1289" i="5"/>
  <c r="S1296" i="5"/>
  <c r="S1302" i="5"/>
  <c r="S1319" i="5"/>
  <c r="J1342" i="5"/>
  <c r="R1342" i="5"/>
  <c r="G1342" i="5"/>
  <c r="F1342" i="5"/>
  <c r="S1354" i="5"/>
  <c r="R1360" i="5"/>
  <c r="F1360" i="5"/>
  <c r="S1381" i="5"/>
  <c r="J1391" i="5"/>
  <c r="R1391" i="5"/>
  <c r="G1391" i="5"/>
  <c r="I1391" i="5"/>
  <c r="S1401" i="5"/>
  <c r="S1417" i="5"/>
  <c r="S1423" i="5"/>
  <c r="F1430" i="5"/>
  <c r="H1430" i="5"/>
  <c r="S1482" i="5"/>
  <c r="S1490" i="5"/>
  <c r="S1506" i="5"/>
  <c r="S1521" i="5"/>
  <c r="J1527" i="5"/>
  <c r="H1527" i="5"/>
  <c r="I1527" i="5"/>
  <c r="R1527" i="5"/>
  <c r="G1527" i="5"/>
  <c r="F1527" i="5"/>
  <c r="S1540" i="5"/>
  <c r="S1553" i="5"/>
  <c r="I1559" i="5"/>
  <c r="R1559" i="5"/>
  <c r="H1559" i="5"/>
  <c r="S1566" i="5"/>
  <c r="S1572" i="5"/>
  <c r="S1585" i="5"/>
  <c r="R1591" i="5"/>
  <c r="H1591" i="5"/>
  <c r="J1591" i="5"/>
  <c r="G1591" i="5"/>
  <c r="F1591" i="5"/>
  <c r="S1617" i="5"/>
  <c r="R1623" i="5"/>
  <c r="H1623" i="5"/>
  <c r="I1623" i="5"/>
  <c r="F1623" i="5"/>
  <c r="J1623" i="5"/>
  <c r="S1630" i="5"/>
  <c r="S1649" i="5"/>
  <c r="R1655" i="5"/>
  <c r="G1655" i="5"/>
  <c r="H1655" i="5"/>
  <c r="I1655" i="5"/>
  <c r="S1668" i="5"/>
  <c r="S1681" i="5"/>
  <c r="R1687" i="5"/>
  <c r="G1687" i="5"/>
  <c r="H1687" i="5"/>
  <c r="I1687" i="5"/>
  <c r="S1694" i="5"/>
  <c r="S1713" i="5"/>
  <c r="I1723" i="5"/>
  <c r="J1723" i="5"/>
  <c r="F1723" i="5"/>
  <c r="H1728" i="5"/>
  <c r="J1728" i="5"/>
  <c r="J1744" i="5"/>
  <c r="F1744" i="5"/>
  <c r="S1751" i="5"/>
  <c r="S1756" i="5"/>
  <c r="S1762" i="5"/>
  <c r="J1767" i="5"/>
  <c r="I1767" i="5"/>
  <c r="F1767" i="5"/>
  <c r="S1774" i="5"/>
  <c r="J1779" i="5"/>
  <c r="F1779" i="5"/>
  <c r="I1779" i="5"/>
  <c r="H1779" i="5"/>
  <c r="G1779" i="5"/>
  <c r="S1786" i="5"/>
  <c r="S1797" i="5"/>
  <c r="S1809" i="5"/>
  <c r="S1815" i="5"/>
  <c r="S1821" i="5"/>
  <c r="S1826" i="5"/>
  <c r="J1831" i="5"/>
  <c r="F1831" i="5"/>
  <c r="I1831" i="5"/>
  <c r="H1831" i="5"/>
  <c r="G1831" i="5"/>
  <c r="S1837" i="5"/>
  <c r="S1849" i="5"/>
  <c r="S1855" i="5"/>
  <c r="S1861" i="5"/>
  <c r="S1872" i="5"/>
  <c r="S1878" i="5"/>
  <c r="S1885" i="5"/>
  <c r="S1891" i="5"/>
  <c r="H1896" i="5"/>
  <c r="G1896" i="5"/>
  <c r="I1896" i="5"/>
  <c r="F1896" i="5"/>
  <c r="J1896" i="5"/>
  <c r="S1902" i="5"/>
  <c r="S1908" i="5"/>
  <c r="S1913" i="5"/>
  <c r="H1918" i="5"/>
  <c r="J1918" i="5"/>
  <c r="G1918" i="5"/>
  <c r="F1918" i="5"/>
  <c r="S1924" i="5"/>
  <c r="S1937" i="5"/>
  <c r="G1943" i="5"/>
  <c r="I1943" i="5"/>
  <c r="S1949" i="5"/>
  <c r="S1961" i="5"/>
  <c r="S1968" i="5"/>
  <c r="S1975" i="5"/>
  <c r="R1979" i="5"/>
  <c r="G1979" i="5"/>
  <c r="I1979" i="5"/>
  <c r="H1979" i="5"/>
  <c r="J1979" i="5"/>
  <c r="F1979" i="5"/>
  <c r="S1986" i="5"/>
  <c r="S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J352" i="5"/>
  <c r="G352" i="5"/>
  <c r="F352" i="5"/>
  <c r="G288" i="5"/>
  <c r="R288" i="5"/>
  <c r="F232" i="5"/>
  <c r="J232" i="5"/>
  <c r="H232" i="5"/>
  <c r="I232" i="5"/>
  <c r="R232" i="5"/>
  <c r="S2005" i="5"/>
  <c r="S2012" i="5"/>
  <c r="G2051" i="5"/>
  <c r="F2051" i="5"/>
  <c r="H2051" i="5"/>
  <c r="I2051" i="5"/>
  <c r="S2064" i="5"/>
  <c r="J2070" i="5"/>
  <c r="F2070" i="5"/>
  <c r="I2070" i="5"/>
  <c r="H2070" i="5"/>
  <c r="S2077"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J381" i="5"/>
  <c r="G208" i="5"/>
  <c r="J208" i="5"/>
  <c r="F208" i="5"/>
  <c r="R208" i="5"/>
  <c r="H208" i="5"/>
  <c r="G144" i="5"/>
  <c r="I144" i="5"/>
  <c r="J144" i="5"/>
  <c r="F144" i="5"/>
  <c r="G80" i="5"/>
  <c r="J80" i="5"/>
  <c r="F80" i="5"/>
  <c r="R80" i="5"/>
  <c r="H80" i="5"/>
  <c r="G40" i="5"/>
  <c r="I40" i="5"/>
  <c r="J40" i="5"/>
  <c r="G24" i="5"/>
  <c r="F24" i="5"/>
  <c r="R24" i="5"/>
  <c r="H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J291" i="5"/>
  <c r="R291" i="5"/>
  <c r="I675" i="5"/>
  <c r="F675" i="5"/>
  <c r="R675" i="5"/>
  <c r="H675" i="5"/>
  <c r="G675" i="5"/>
  <c r="F1423" i="5"/>
  <c r="H1423" i="5"/>
  <c r="S2102" i="5"/>
  <c r="S2108" i="5"/>
  <c r="S2120" i="5"/>
  <c r="S2127" i="5"/>
  <c r="S2133" i="5"/>
  <c r="S2140" i="5"/>
  <c r="S2146" i="5"/>
  <c r="S2152" i="5"/>
  <c r="S2159" i="5"/>
  <c r="S2166" i="5"/>
  <c r="S2185" i="5"/>
  <c r="S2200" i="5"/>
  <c r="S2207" i="5"/>
  <c r="S2213" i="5"/>
  <c r="S2221" i="5"/>
  <c r="S2227" i="5"/>
  <c r="S2241" i="5"/>
  <c r="S2257" i="5"/>
  <c r="S2265" i="5"/>
  <c r="S2272" i="5"/>
  <c r="S2279" i="5"/>
  <c r="S2287" i="5"/>
  <c r="S2301" i="5"/>
  <c r="F2331" i="5"/>
  <c r="R233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13" i="5"/>
  <c r="J113" i="5"/>
  <c r="G68" i="5"/>
  <c r="J68" i="5"/>
  <c r="H1500" i="5"/>
  <c r="G1193" i="5"/>
  <c r="J1041" i="5"/>
  <c r="H2329" i="5"/>
  <c r="I921" i="5"/>
  <c r="H1041" i="5"/>
  <c r="J341" i="5"/>
  <c r="I461" i="5"/>
  <c r="H68" i="5"/>
  <c r="F1797" i="5"/>
  <c r="J251" i="5"/>
  <c r="H251" i="5"/>
  <c r="J2277" i="5"/>
  <c r="F461" i="5"/>
  <c r="H308" i="5"/>
  <c r="S2192" i="5"/>
  <c r="F2231" i="5"/>
  <c r="S2475" i="5"/>
  <c r="I181" i="5"/>
  <c r="I341" i="5"/>
  <c r="R1460" i="5"/>
  <c r="S2294" i="5"/>
  <c r="G526" i="5"/>
  <c r="F526" i="5"/>
  <c r="H526" i="5"/>
  <c r="I526" i="5"/>
  <c r="R526" i="5"/>
  <c r="I358" i="5"/>
  <c r="G358" i="5"/>
  <c r="R358" i="5"/>
  <c r="F358" i="5"/>
  <c r="G270" i="5"/>
  <c r="J270" i="5"/>
  <c r="F270" i="5"/>
  <c r="G2023" i="5"/>
  <c r="F2023" i="5"/>
  <c r="R2040" i="5"/>
  <c r="J2040" i="5"/>
  <c r="G2040" i="5"/>
  <c r="R2231" i="5"/>
  <c r="G181" i="5"/>
  <c r="I2277" i="5"/>
  <c r="S2309" i="5"/>
  <c r="R2355" i="5"/>
  <c r="J2064" i="5"/>
  <c r="R2064" i="5"/>
  <c r="F113" i="5"/>
  <c r="J2231" i="5"/>
  <c r="I2399" i="5"/>
  <c r="F1500" i="5"/>
  <c r="G1500" i="5"/>
  <c r="R2400" i="5"/>
  <c r="R113" i="5"/>
  <c r="F181" i="5"/>
  <c r="J1557" i="5"/>
  <c r="I517" i="5"/>
  <c r="F2277" i="5"/>
  <c r="G381" i="5"/>
  <c r="F2368" i="5"/>
  <c r="G2368" i="5"/>
  <c r="G113" i="5"/>
  <c r="H629" i="5"/>
  <c r="G1557" i="5"/>
  <c r="H517" i="5"/>
  <c r="R2456" i="5"/>
  <c r="R2496"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F43" i="5"/>
  <c r="H43" i="5"/>
  <c r="S128" i="5"/>
  <c r="F287" i="5"/>
  <c r="G287" i="5"/>
  <c r="J287" i="5"/>
  <c r="I287" i="5"/>
  <c r="H287" i="5"/>
  <c r="S295" i="5"/>
  <c r="S335" i="5"/>
  <c r="S349" i="5"/>
  <c r="S368" i="5"/>
  <c r="S401" i="5"/>
  <c r="I407" i="5"/>
  <c r="S442" i="5"/>
  <c r="S462" i="5"/>
  <c r="S488" i="5"/>
  <c r="S503" i="5"/>
  <c r="S509" i="5"/>
  <c r="S516" i="5"/>
  <c r="S522" i="5"/>
  <c r="S549" i="5"/>
  <c r="R555" i="5"/>
  <c r="H555" i="5"/>
  <c r="F555" i="5"/>
  <c r="I555" i="5"/>
  <c r="J555" i="5"/>
  <c r="G555" i="5"/>
  <c r="S561" i="5"/>
  <c r="S567" i="5"/>
  <c r="S572" i="5"/>
  <c r="I583" i="5"/>
  <c r="H583" i="5"/>
  <c r="G583" i="5"/>
  <c r="J583" i="5"/>
  <c r="I590" i="5"/>
  <c r="G590" i="5"/>
  <c r="J590" i="5"/>
  <c r="R590" i="5"/>
  <c r="H590" i="5"/>
  <c r="F590" i="5"/>
  <c r="S596" i="5"/>
  <c r="S662" i="5"/>
  <c r="J672" i="5"/>
  <c r="R672" i="5"/>
  <c r="I672" i="5"/>
  <c r="H672" i="5"/>
  <c r="F678" i="5"/>
  <c r="G678" i="5"/>
  <c r="R678" i="5"/>
  <c r="I678" i="5"/>
  <c r="S684" i="5"/>
  <c r="S754" i="5"/>
  <c r="S828" i="5"/>
  <c r="S868" i="5"/>
  <c r="F958" i="5"/>
  <c r="H958" i="5"/>
  <c r="J958" i="5"/>
  <c r="I958" i="5"/>
  <c r="J1560" i="5"/>
  <c r="G1660" i="5"/>
  <c r="J2311" i="5"/>
  <c r="I2263" i="5"/>
  <c r="H1660" i="5"/>
  <c r="H816" i="5"/>
  <c r="I1560" i="5"/>
  <c r="J871" i="5"/>
  <c r="J2285" i="5"/>
  <c r="G2461" i="5"/>
  <c r="F2311" i="5"/>
  <c r="F2144" i="5"/>
  <c r="S2297" i="5"/>
  <c r="S2209" i="5"/>
  <c r="I1127" i="5"/>
  <c r="S2104" i="5"/>
  <c r="S2117" i="5"/>
  <c r="H2135" i="5"/>
  <c r="R2135" i="5"/>
  <c r="F2135" i="5"/>
  <c r="J2135" i="5"/>
  <c r="I2135" i="5"/>
  <c r="G2142" i="5"/>
  <c r="I2142" i="5"/>
  <c r="H2142" i="5"/>
  <c r="J2142" i="5"/>
  <c r="R2142" i="5"/>
  <c r="S2148" i="5"/>
  <c r="S2168" i="5"/>
  <c r="S2252" i="5"/>
  <c r="S2268" i="5"/>
  <c r="S2282" i="5"/>
  <c r="S2290" i="5"/>
  <c r="S2327" i="5"/>
  <c r="S2334" i="5"/>
  <c r="S2342" i="5"/>
  <c r="S2358" i="5"/>
  <c r="S2366" i="5"/>
  <c r="S2374" i="5"/>
  <c r="S2382" i="5"/>
  <c r="S2406" i="5"/>
  <c r="S2414" i="5"/>
  <c r="S2422" i="5"/>
  <c r="S2438" i="5"/>
  <c r="S2454" i="5"/>
  <c r="S2486" i="5"/>
  <c r="S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J2483" i="5"/>
  <c r="F2088" i="5"/>
  <c r="R816" i="5"/>
  <c r="F1847" i="5"/>
  <c r="I1624" i="5"/>
  <c r="I294" i="5"/>
  <c r="H871" i="5"/>
  <c r="R1127" i="5"/>
  <c r="R2387" i="5"/>
  <c r="R2342" i="5"/>
  <c r="G1710" i="5"/>
  <c r="S415" i="5"/>
  <c r="G294" i="5"/>
  <c r="H1624" i="5"/>
  <c r="G2136" i="5"/>
  <c r="J1127" i="5"/>
  <c r="I2483" i="5"/>
  <c r="F2387" i="5"/>
  <c r="S2244" i="5"/>
  <c r="H2342" i="5"/>
  <c r="F2142" i="5"/>
  <c r="F1710" i="5"/>
  <c r="H678" i="5"/>
  <c r="I659" i="5"/>
  <c r="R659" i="5"/>
  <c r="F1660" i="5"/>
  <c r="J1847" i="5"/>
  <c r="R1624" i="5"/>
  <c r="H2136" i="5"/>
  <c r="F1127" i="5"/>
  <c r="I2477" i="5"/>
  <c r="H2461" i="5"/>
  <c r="S2398" i="5"/>
  <c r="S2260" i="5"/>
  <c r="F1782" i="5"/>
  <c r="S269" i="5"/>
  <c r="S301" i="5"/>
  <c r="S430" i="5"/>
  <c r="S463" i="5"/>
  <c r="S469" i="5"/>
  <c r="S489" i="5"/>
  <c r="S497" i="5"/>
  <c r="F503" i="5"/>
  <c r="I503" i="5"/>
  <c r="S537" i="5"/>
  <c r="S556" i="5"/>
  <c r="S562" i="5"/>
  <c r="J567" i="5"/>
  <c r="H567" i="5"/>
  <c r="S591" i="5"/>
  <c r="S597" i="5"/>
  <c r="R614" i="5"/>
  <c r="G614" i="5"/>
  <c r="S850" i="5"/>
  <c r="S856" i="5"/>
  <c r="S888" i="5"/>
  <c r="S959" i="5"/>
  <c r="S984" i="5"/>
  <c r="S997" i="5"/>
  <c r="S1055" i="5"/>
  <c r="S1398" i="5"/>
  <c r="S1440" i="5"/>
  <c r="S1612" i="5"/>
  <c r="F1631" i="5"/>
  <c r="G1631" i="5"/>
  <c r="S1676" i="5"/>
  <c r="R1719" i="5"/>
  <c r="G1719" i="5"/>
  <c r="R1803" i="5"/>
  <c r="G1803" i="5"/>
  <c r="H1803" i="5"/>
  <c r="I1872" i="5"/>
  <c r="R1872" i="5"/>
  <c r="H1872" i="5"/>
  <c r="S1879" i="5"/>
  <c r="R710" i="5"/>
  <c r="S1362" i="5"/>
  <c r="S445" i="5"/>
  <c r="S1025" i="5"/>
  <c r="F1415" i="5"/>
  <c r="I219" i="5"/>
  <c r="S439" i="5"/>
  <c r="H478" i="5"/>
  <c r="G478" i="5"/>
  <c r="R478" i="5"/>
  <c r="S616" i="5"/>
  <c r="I639" i="5"/>
  <c r="G639" i="5"/>
  <c r="S824" i="5"/>
  <c r="S930" i="5"/>
  <c r="S935" i="5"/>
  <c r="S948" i="5"/>
  <c r="S993" i="5"/>
  <c r="S1104" i="5"/>
  <c r="S1114" i="5"/>
  <c r="S1119" i="5"/>
  <c r="S1124" i="5"/>
  <c r="S1130" i="5"/>
  <c r="I1192" i="5"/>
  <c r="S1305" i="5"/>
  <c r="S1317" i="5"/>
  <c r="S1602" i="5"/>
  <c r="S1666" i="5"/>
  <c r="G1736" i="5"/>
  <c r="I1736" i="5"/>
  <c r="S1783" i="5"/>
  <c r="R1799" i="5"/>
  <c r="G1799" i="5"/>
  <c r="H639" i="5"/>
  <c r="G1599" i="5"/>
  <c r="S1670" i="5"/>
  <c r="F31" i="5"/>
  <c r="J614" i="5"/>
  <c r="S543" i="5"/>
  <c r="S471" i="5"/>
  <c r="J478" i="5"/>
  <c r="S1048" i="5"/>
  <c r="G455" i="5"/>
  <c r="I455" i="5"/>
  <c r="S539" i="5"/>
  <c r="F622" i="5"/>
  <c r="S485" i="5"/>
  <c r="S1057" i="5"/>
  <c r="G1415" i="5"/>
  <c r="S716" i="5"/>
  <c r="S693" i="5"/>
  <c r="H51" i="5"/>
  <c r="R51" i="5"/>
  <c r="S372" i="5"/>
  <c r="R1493" i="5"/>
  <c r="J1493" i="5"/>
  <c r="H776" i="5"/>
  <c r="F1072" i="5"/>
  <c r="R1223" i="5"/>
  <c r="R1255" i="5"/>
  <c r="F1287" i="5"/>
  <c r="R1319" i="5"/>
  <c r="I729" i="5"/>
  <c r="R68" i="5"/>
  <c r="F143" i="5"/>
  <c r="G143" i="5"/>
  <c r="R207" i="5"/>
  <c r="G207" i="5"/>
  <c r="S376" i="5"/>
  <c r="S646" i="5"/>
  <c r="H651" i="5"/>
  <c r="J651" i="5"/>
  <c r="R651" i="5"/>
  <c r="J663" i="5"/>
  <c r="H663" i="5"/>
  <c r="H686" i="5"/>
  <c r="I686" i="5"/>
  <c r="G686" i="5"/>
  <c r="S698" i="5"/>
  <c r="S704" i="5"/>
  <c r="S710" i="5"/>
  <c r="S721" i="5"/>
  <c r="R750" i="5"/>
  <c r="H750" i="5"/>
  <c r="S762" i="5"/>
  <c r="S769" i="5"/>
  <c r="S777" i="5"/>
  <c r="S817" i="5"/>
  <c r="J830" i="5"/>
  <c r="F830" i="5"/>
  <c r="H830" i="5"/>
  <c r="I830" i="5"/>
  <c r="S844" i="5"/>
  <c r="J870" i="5"/>
  <c r="F870" i="5"/>
  <c r="S876" i="5"/>
  <c r="S929" i="5"/>
  <c r="J934" i="5"/>
  <c r="I934" i="5"/>
  <c r="F934" i="5"/>
  <c r="H934" i="5"/>
  <c r="H979" i="5"/>
  <c r="R979" i="5"/>
  <c r="I979" i="5"/>
  <c r="S999" i="5"/>
  <c r="H1011" i="5"/>
  <c r="I1011" i="5"/>
  <c r="S1024" i="5"/>
  <c r="S1037" i="5"/>
  <c r="J1043" i="5"/>
  <c r="I1043" i="5"/>
  <c r="R1043" i="5"/>
  <c r="F1043" i="5"/>
  <c r="S1063" i="5"/>
  <c r="J1075" i="5"/>
  <c r="R1075" i="5"/>
  <c r="H1075" i="5"/>
  <c r="I1075" i="5"/>
  <c r="R1087" i="5"/>
  <c r="I1087" i="5"/>
  <c r="H1087" i="5"/>
  <c r="J1087" i="5"/>
  <c r="F1087" i="5"/>
  <c r="G1087" i="5"/>
  <c r="S1103" i="5"/>
  <c r="S1113" i="5"/>
  <c r="S1129" i="5"/>
  <c r="R1134" i="5"/>
  <c r="H1134" i="5"/>
  <c r="I1134" i="5"/>
  <c r="J1134" i="5"/>
  <c r="S1149" i="5"/>
  <c r="S1159" i="5"/>
  <c r="G1184" i="5"/>
  <c r="H1184" i="5"/>
  <c r="F1184" i="5"/>
  <c r="S1192" i="5"/>
  <c r="S1199" i="5"/>
  <c r="S1206" i="5"/>
  <c r="S1234" i="5"/>
  <c r="S1241" i="5"/>
  <c r="I1248" i="5"/>
  <c r="H1248" i="5"/>
  <c r="J1248" i="5"/>
  <c r="F1248" i="5"/>
  <c r="R1248" i="5"/>
  <c r="S1256" i="5"/>
  <c r="S1263" i="5"/>
  <c r="H1304" i="5"/>
  <c r="F1304" i="5"/>
  <c r="R1304" i="5"/>
  <c r="S1316" i="5"/>
  <c r="S1322" i="5"/>
  <c r="S1328" i="5"/>
  <c r="S1334" i="5"/>
  <c r="J1350" i="5"/>
  <c r="F1350" i="5"/>
  <c r="H1350" i="5"/>
  <c r="I1350" i="5"/>
  <c r="G1350" i="5"/>
  <c r="R1350" i="5"/>
  <c r="S1357" i="5"/>
  <c r="F1363" i="5"/>
  <c r="H1363" i="5"/>
  <c r="G1363" i="5"/>
  <c r="I1363" i="5"/>
  <c r="H1383" i="5"/>
  <c r="J1383" i="5"/>
  <c r="F1383" i="5"/>
  <c r="R1383" i="5"/>
  <c r="G1383" i="5"/>
  <c r="S1394" i="5"/>
  <c r="S1399" i="5"/>
  <c r="S1409" i="5"/>
  <c r="S1415" i="5"/>
  <c r="S1434" i="5"/>
  <c r="R1455" i="5"/>
  <c r="J1455" i="5"/>
  <c r="R1462" i="5"/>
  <c r="J1462" i="5"/>
  <c r="G1462" i="5"/>
  <c r="F1462" i="5"/>
  <c r="H1462" i="5"/>
  <c r="S1486" i="5"/>
  <c r="S1510" i="5"/>
  <c r="J1543" i="5"/>
  <c r="S1550" i="5"/>
  <c r="J1575" i="5"/>
  <c r="I1575" i="5"/>
  <c r="R1575" i="5"/>
  <c r="G1575" i="5"/>
  <c r="S1588" i="5"/>
  <c r="H1607" i="5"/>
  <c r="I1607" i="5"/>
  <c r="J1607" i="5"/>
  <c r="R1607" i="5"/>
  <c r="S1614" i="5"/>
  <c r="S1620" i="5"/>
  <c r="S1627" i="5"/>
  <c r="I1639" i="5"/>
  <c r="I1671" i="5"/>
  <c r="S1691" i="5"/>
  <c r="R1703" i="5"/>
  <c r="G1703" i="5"/>
  <c r="H1703" i="5"/>
  <c r="I1703" i="5"/>
  <c r="S1710" i="5"/>
  <c r="R1715" i="5"/>
  <c r="J1715" i="5"/>
  <c r="F1715" i="5"/>
  <c r="I1715" i="5"/>
  <c r="G1715" i="5"/>
  <c r="J1720" i="5"/>
  <c r="S1726" i="5"/>
  <c r="S1741" i="5"/>
  <c r="G1752" i="5"/>
  <c r="H1752" i="5"/>
  <c r="R1752" i="5"/>
  <c r="S1759" i="5"/>
  <c r="R1763" i="5"/>
  <c r="H1763" i="5"/>
  <c r="J1763" i="5"/>
  <c r="F1763" i="5"/>
  <c r="S1770" i="5"/>
  <c r="S1776" i="5"/>
  <c r="S1782" i="5"/>
  <c r="S1793" i="5"/>
  <c r="S1799" i="5"/>
  <c r="S1805" i="5"/>
  <c r="F1811" i="5"/>
  <c r="I1811" i="5"/>
  <c r="S1834" i="5"/>
  <c r="S1844" i="5"/>
  <c r="S1857" i="5"/>
  <c r="S1874" i="5"/>
  <c r="S1881" i="5"/>
  <c r="S1927" i="5"/>
  <c r="S1933" i="5"/>
  <c r="R1939" i="5"/>
  <c r="H1939" i="5"/>
  <c r="J1939" i="5"/>
  <c r="F1939" i="5"/>
  <c r="G1939" i="5"/>
  <c r="I1939" i="5"/>
  <c r="R1951" i="5"/>
  <c r="H1951" i="5"/>
  <c r="J1951" i="5"/>
  <c r="S1957" i="5"/>
  <c r="R1963" i="5"/>
  <c r="J1963" i="5"/>
  <c r="F1963" i="5"/>
  <c r="G1963" i="5"/>
  <c r="I1963" i="5"/>
  <c r="S1971" i="5"/>
  <c r="H1976" i="5"/>
  <c r="I1976" i="5"/>
  <c r="R1976" i="5"/>
  <c r="S1982" i="5"/>
  <c r="S1988" i="5"/>
  <c r="S1995" i="5"/>
  <c r="S2008" i="5"/>
  <c r="S2015" i="5"/>
  <c r="S2033" i="5"/>
  <c r="S2040" i="5"/>
  <c r="S2047" i="5"/>
  <c r="S2054" i="5"/>
  <c r="S2060" i="5"/>
  <c r="S2067" i="5"/>
  <c r="S2073" i="5"/>
  <c r="S2084" i="5"/>
  <c r="S2098" i="5"/>
  <c r="J2103" i="5"/>
  <c r="H2103" i="5"/>
  <c r="G2103" i="5"/>
  <c r="R2103" i="5"/>
  <c r="F2103" i="5"/>
  <c r="I2103" i="5"/>
  <c r="S2110" i="5"/>
  <c r="S2116" i="5"/>
  <c r="S2122" i="5"/>
  <c r="S2128" i="5"/>
  <c r="S2161" i="5"/>
  <c r="I2167" i="5"/>
  <c r="G2167" i="5"/>
  <c r="S2181" i="5"/>
  <c r="S2194" i="5"/>
  <c r="S2208" i="5"/>
  <c r="S2223" i="5"/>
  <c r="S2303" i="5"/>
  <c r="S2311" i="5"/>
  <c r="S2318" i="5"/>
  <c r="S2429" i="5"/>
  <c r="S2437" i="5"/>
  <c r="S2445" i="5"/>
  <c r="F2451" i="5"/>
  <c r="G2451" i="5"/>
  <c r="H78" i="5"/>
  <c r="H142" i="5"/>
  <c r="H206" i="5"/>
  <c r="J848" i="5"/>
  <c r="J1072" i="5"/>
  <c r="R1191" i="5"/>
  <c r="F1223" i="5"/>
  <c r="F1255" i="5"/>
  <c r="J1287" i="5"/>
  <c r="F1319" i="5"/>
  <c r="F56" i="5"/>
  <c r="F120" i="5"/>
  <c r="J184" i="5"/>
  <c r="H735" i="5"/>
  <c r="F996" i="5"/>
  <c r="F68" i="5"/>
  <c r="J1974" i="5"/>
  <c r="I855" i="5"/>
  <c r="H1968" i="5"/>
  <c r="F1487" i="5"/>
  <c r="G395" i="5"/>
  <c r="I1455" i="5"/>
  <c r="F1575" i="5"/>
  <c r="R1581" i="5"/>
  <c r="H1974" i="5"/>
  <c r="G335" i="5"/>
  <c r="R1621" i="5"/>
  <c r="H905" i="5"/>
  <c r="G996" i="5"/>
  <c r="F776" i="5"/>
  <c r="F420" i="5"/>
  <c r="I800" i="5"/>
  <c r="J1191" i="5"/>
  <c r="I184" i="5"/>
  <c r="H729" i="5"/>
  <c r="J1487" i="5"/>
  <c r="I335" i="5"/>
  <c r="H395" i="5"/>
  <c r="H870" i="5"/>
  <c r="H1043" i="5"/>
  <c r="S797" i="5"/>
  <c r="G651" i="5"/>
  <c r="G1043" i="5"/>
  <c r="G1763" i="5"/>
  <c r="S1556"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729" i="5"/>
  <c r="G420" i="5"/>
  <c r="J776" i="5"/>
  <c r="H800" i="5"/>
  <c r="F1008" i="5"/>
  <c r="I1287" i="5"/>
  <c r="I56" i="5"/>
  <c r="I120" i="5"/>
  <c r="H671" i="5"/>
  <c r="R729" i="5"/>
  <c r="G577" i="5"/>
  <c r="I68" i="5"/>
  <c r="R855" i="5"/>
  <c r="F1968" i="5"/>
  <c r="G2221" i="5"/>
  <c r="H335" i="5"/>
  <c r="R395" i="5"/>
  <c r="I2383" i="5"/>
  <c r="G1304" i="5"/>
  <c r="R686" i="5"/>
  <c r="G308" i="5"/>
  <c r="J308" i="5"/>
  <c r="J420" i="5"/>
  <c r="I848" i="5"/>
  <c r="I1223" i="5"/>
  <c r="I1255" i="5"/>
  <c r="H1287" i="5"/>
  <c r="I1319" i="5"/>
  <c r="F671" i="5"/>
  <c r="F729" i="5"/>
  <c r="H966" i="5"/>
  <c r="J577" i="5"/>
  <c r="I1974" i="5"/>
  <c r="F855" i="5"/>
  <c r="R1968" i="5"/>
  <c r="R335" i="5"/>
  <c r="F395" i="5"/>
  <c r="H1575" i="5"/>
  <c r="S1601" i="5"/>
  <c r="S1389" i="5"/>
  <c r="F1134" i="5"/>
  <c r="S947" i="5"/>
  <c r="G1982" i="5"/>
  <c r="H1982" i="5"/>
  <c r="I308" i="5"/>
  <c r="H848" i="5"/>
  <c r="I1191" i="5"/>
  <c r="H1223" i="5"/>
  <c r="H1255" i="5"/>
  <c r="H1319" i="5"/>
  <c r="H184" i="5"/>
  <c r="I996" i="5"/>
  <c r="R966" i="5"/>
  <c r="R577" i="5"/>
  <c r="F1974" i="5"/>
  <c r="H855" i="5"/>
  <c r="I1968" i="5"/>
  <c r="G1134" i="5"/>
  <c r="I1383" i="5"/>
  <c r="R1011" i="5"/>
  <c r="G1776" i="5"/>
  <c r="J1776" i="5"/>
  <c r="R2416" i="5"/>
  <c r="F2416" i="5"/>
  <c r="H2416" i="5"/>
  <c r="I2416" i="5"/>
  <c r="J1567" i="5"/>
  <c r="G1326" i="5"/>
  <c r="F1567" i="5"/>
  <c r="J1326" i="5"/>
  <c r="J1631" i="5"/>
  <c r="H1326" i="5"/>
  <c r="H1367" i="5"/>
  <c r="H1473" i="5"/>
  <c r="G1367" i="5"/>
  <c r="J1599" i="5"/>
  <c r="J65" i="5"/>
  <c r="R1473" i="5"/>
  <c r="G65" i="5"/>
  <c r="F73" i="5"/>
  <c r="I2079" i="5"/>
  <c r="F1326" i="5"/>
  <c r="F65" i="5"/>
  <c r="R953" i="5"/>
  <c r="G167" i="5"/>
  <c r="R656" i="5"/>
  <c r="H2498" i="5"/>
  <c r="F2499" i="5"/>
  <c r="R2499" i="5"/>
  <c r="J2499" i="5"/>
  <c r="I2499" i="5"/>
  <c r="H2499" i="5"/>
  <c r="J185" i="5"/>
  <c r="J1526" i="5"/>
  <c r="R630" i="5"/>
  <c r="R43" i="5"/>
  <c r="S1498" i="5"/>
  <c r="R1702" i="5"/>
  <c r="S495" i="5"/>
  <c r="S481" i="5"/>
  <c r="S1412" i="5"/>
  <c r="S414" i="5"/>
  <c r="S1446" i="5"/>
  <c r="I115" i="5"/>
  <c r="F385" i="5"/>
  <c r="I1526" i="5"/>
  <c r="R2334" i="5"/>
  <c r="S407" i="5"/>
  <c r="G43" i="5"/>
  <c r="G630" i="5"/>
  <c r="S521" i="5"/>
  <c r="S253" i="5"/>
  <c r="R566" i="5"/>
  <c r="S874" i="5"/>
  <c r="G879" i="5"/>
  <c r="F879" i="5"/>
  <c r="S235" i="5"/>
  <c r="S1514" i="5"/>
  <c r="S1376" i="5"/>
  <c r="G385" i="5"/>
  <c r="H1526" i="5"/>
  <c r="F2334" i="5"/>
  <c r="S435" i="5"/>
  <c r="I571" i="5"/>
  <c r="H630" i="5"/>
  <c r="G867" i="5"/>
  <c r="S1452" i="5"/>
  <c r="S642" i="5"/>
  <c r="S1396" i="5"/>
  <c r="S555" i="5"/>
  <c r="G595" i="5"/>
  <c r="G566" i="5"/>
  <c r="J879" i="5"/>
  <c r="S742" i="5"/>
  <c r="I43" i="5"/>
  <c r="I867" i="5"/>
  <c r="G2481" i="5"/>
  <c r="I2369" i="5"/>
  <c r="G2241" i="5"/>
  <c r="G2209" i="5"/>
  <c r="I2201" i="5"/>
  <c r="H2201" i="5"/>
  <c r="J2201" i="5"/>
  <c r="R2201" i="5"/>
  <c r="F2201" i="5"/>
  <c r="G2177" i="5"/>
  <c r="F2145" i="5"/>
  <c r="J2137" i="5"/>
  <c r="G2065" i="5"/>
  <c r="F2041" i="5"/>
  <c r="I2041" i="5"/>
  <c r="G2025" i="5"/>
  <c r="F1977" i="5"/>
  <c r="F1969" i="5"/>
  <c r="G1961" i="5"/>
  <c r="G1953" i="5"/>
  <c r="R1945" i="5"/>
  <c r="G1937" i="5"/>
  <c r="J1929" i="5"/>
  <c r="H1913" i="5"/>
  <c r="G1889" i="5"/>
  <c r="I1881" i="5"/>
  <c r="G1873" i="5"/>
  <c r="G1865" i="5"/>
  <c r="F1849" i="5"/>
  <c r="G1841" i="5"/>
  <c r="G1833" i="5"/>
  <c r="G1817" i="5"/>
  <c r="J1809" i="5"/>
  <c r="G1801" i="5"/>
  <c r="G1785" i="5"/>
  <c r="G1769" i="5"/>
  <c r="G1729" i="5"/>
  <c r="G1697" i="5"/>
  <c r="F1625" i="5"/>
  <c r="H1609" i="5"/>
  <c r="H1569" i="5"/>
  <c r="F1553" i="5"/>
  <c r="H1521" i="5"/>
  <c r="H1513" i="5"/>
  <c r="F1497" i="5"/>
  <c r="J1377" i="5"/>
  <c r="G1369" i="5"/>
  <c r="G1361" i="5"/>
  <c r="R1361" i="5"/>
  <c r="J1361" i="5"/>
  <c r="F1361" i="5"/>
  <c r="H1361" i="5"/>
  <c r="I1361" i="5"/>
  <c r="I1297" i="5"/>
  <c r="H1297" i="5"/>
  <c r="J1193" i="5"/>
  <c r="I1193" i="5"/>
  <c r="H1193" i="5"/>
  <c r="H1161" i="5"/>
  <c r="F1161" i="5"/>
  <c r="R1161" i="5"/>
  <c r="I1153" i="5"/>
  <c r="H993" i="5"/>
  <c r="F921" i="5"/>
  <c r="R921" i="5"/>
  <c r="R801" i="5"/>
  <c r="R97" i="5"/>
  <c r="J1593" i="5"/>
  <c r="G2006" i="5"/>
  <c r="F2006" i="5"/>
  <c r="H2006" i="5"/>
  <c r="I2006" i="5"/>
  <c r="S1882" i="5"/>
  <c r="S1888" i="5"/>
  <c r="R1915" i="5"/>
  <c r="G1915" i="5"/>
  <c r="I1915" i="5"/>
  <c r="H1915" i="5"/>
  <c r="J1915" i="5"/>
  <c r="F1915" i="5"/>
  <c r="H1927" i="5"/>
  <c r="R1927" i="5"/>
  <c r="S2237" i="5"/>
  <c r="I2464" i="5"/>
  <c r="J2464" i="5"/>
  <c r="F2464" i="5"/>
  <c r="H2464" i="5"/>
  <c r="G2464" i="5"/>
  <c r="R1681" i="5"/>
  <c r="I1423" i="5"/>
  <c r="J1423" i="5"/>
  <c r="G1423" i="5"/>
  <c r="I929" i="5"/>
  <c r="H1033" i="5"/>
  <c r="F417" i="5"/>
  <c r="S1853" i="5"/>
  <c r="S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S725" i="5"/>
  <c r="J736" i="5"/>
  <c r="F736" i="5"/>
  <c r="R736" i="5"/>
  <c r="R742" i="5"/>
  <c r="F742" i="5"/>
  <c r="H742" i="5"/>
  <c r="J742" i="5"/>
  <c r="I742" i="5"/>
  <c r="S794" i="5"/>
  <c r="S802" i="5"/>
  <c r="S990" i="5"/>
  <c r="S996" i="5"/>
  <c r="S1003" i="5"/>
  <c r="S1035" i="5"/>
  <c r="F1047" i="5"/>
  <c r="I1047" i="5"/>
  <c r="S1054" i="5"/>
  <c r="S1067" i="5"/>
  <c r="S1096" i="5"/>
  <c r="S1137" i="5"/>
  <c r="H1142" i="5"/>
  <c r="J1142" i="5"/>
  <c r="S1147" i="5"/>
  <c r="S1157" i="5"/>
  <c r="S1337" i="5"/>
  <c r="S1392" i="5"/>
  <c r="S1402" i="5"/>
  <c r="S1424" i="5"/>
  <c r="H1446" i="5"/>
  <c r="R1446" i="5"/>
  <c r="G1446" i="5"/>
  <c r="S1554" i="5"/>
  <c r="F1611" i="5"/>
  <c r="G1611" i="5"/>
  <c r="S1624" i="5"/>
  <c r="G1643" i="5"/>
  <c r="F1643" i="5"/>
  <c r="J1643" i="5"/>
  <c r="S1682" i="5"/>
  <c r="R1767" i="5"/>
  <c r="G1767" i="5"/>
  <c r="H1767" i="5"/>
  <c r="R1835" i="5"/>
  <c r="H1835" i="5"/>
  <c r="G1835" i="5"/>
  <c r="S638" i="5"/>
  <c r="F655" i="5"/>
  <c r="G655" i="5"/>
  <c r="J655" i="5"/>
  <c r="H655" i="5"/>
  <c r="I655" i="5"/>
  <c r="H662" i="5"/>
  <c r="R662" i="5"/>
  <c r="F662" i="5"/>
  <c r="I662" i="5"/>
  <c r="J662" i="5"/>
  <c r="S673" i="5"/>
  <c r="F696" i="5"/>
  <c r="R696" i="5"/>
  <c r="H696" i="5"/>
  <c r="I696" i="5"/>
  <c r="F702" i="5"/>
  <c r="R702" i="5"/>
  <c r="H702" i="5"/>
  <c r="S2126" i="5"/>
  <c r="I2131" i="5"/>
  <c r="R2131" i="5"/>
  <c r="H2131" i="5"/>
  <c r="S2158" i="5"/>
  <c r="S2178" i="5"/>
  <c r="S2190" i="5"/>
  <c r="R2487" i="5"/>
  <c r="F2487" i="5"/>
  <c r="G2487" i="5"/>
  <c r="I736" i="5"/>
  <c r="S383" i="5"/>
  <c r="S396" i="5"/>
  <c r="S417" i="5"/>
  <c r="S425" i="5"/>
  <c r="S431" i="5"/>
  <c r="G463" i="5"/>
  <c r="I463" i="5"/>
  <c r="J483" i="5"/>
  <c r="S531" i="5"/>
  <c r="S538" i="5"/>
  <c r="S551" i="5"/>
  <c r="S557" i="5"/>
  <c r="S563" i="5"/>
  <c r="H579" i="5"/>
  <c r="R579" i="5"/>
  <c r="G579" i="5"/>
  <c r="S585" i="5"/>
  <c r="F591" i="5"/>
  <c r="I591" i="5"/>
  <c r="H591" i="5"/>
  <c r="R591" i="5"/>
  <c r="G591" i="5"/>
  <c r="S627"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S249" i="5"/>
  <c r="S271" i="5"/>
  <c r="S277" i="5"/>
  <c r="S283" i="5"/>
  <c r="S315" i="5"/>
  <c r="S331" i="5"/>
  <c r="S345" i="5"/>
  <c r="S748" i="5"/>
  <c r="F87" i="5"/>
  <c r="R87" i="5"/>
  <c r="H2331" i="5"/>
  <c r="G2331" i="5"/>
  <c r="J2331" i="5"/>
  <c r="I2331" i="5"/>
  <c r="S2418" i="5"/>
  <c r="S2426" i="5"/>
  <c r="S2466" i="5"/>
  <c r="S2474" i="5"/>
  <c r="S628" i="5"/>
  <c r="J1650" i="5"/>
  <c r="H1650" i="5"/>
  <c r="F1650" i="5"/>
  <c r="H1522" i="5"/>
  <c r="R1648" i="5"/>
  <c r="I1648" i="5"/>
  <c r="G528" i="5"/>
  <c r="R528" i="5"/>
  <c r="J528" i="5"/>
  <c r="I484" i="5"/>
  <c r="H484" i="5"/>
  <c r="F484" i="5"/>
  <c r="G484" i="5"/>
  <c r="H399" i="5"/>
  <c r="I399" i="5"/>
  <c r="R399" i="5"/>
  <c r="F923" i="5"/>
  <c r="G923" i="5"/>
  <c r="S2175" i="5"/>
  <c r="S2182" i="5"/>
  <c r="F2187" i="5"/>
  <c r="H2187" i="5"/>
  <c r="S2195" i="5"/>
  <c r="S2202" i="5"/>
  <c r="S2235" i="5"/>
  <c r="R2240" i="5"/>
  <c r="H2240" i="5"/>
  <c r="J2240" i="5"/>
  <c r="F2240" i="5"/>
  <c r="G2240" i="5"/>
  <c r="I2240" i="5"/>
  <c r="S2248" i="5"/>
  <c r="S2256" i="5"/>
  <c r="J2262" i="5"/>
  <c r="R2262" i="5"/>
  <c r="F2262" i="5"/>
  <c r="S2270" i="5"/>
  <c r="S2284" i="5"/>
  <c r="S2306" i="5"/>
  <c r="S2313" i="5"/>
  <c r="S2336" i="5"/>
  <c r="S2344" i="5"/>
  <c r="S2360" i="5"/>
  <c r="S2391" i="5"/>
  <c r="S2407" i="5"/>
  <c r="S2415" i="5"/>
  <c r="S2423" i="5"/>
  <c r="S2463" i="5"/>
  <c r="S2479" i="5"/>
  <c r="S2487" i="5"/>
  <c r="S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R1137" i="5"/>
  <c r="I1137" i="5"/>
  <c r="G2492" i="5"/>
  <c r="H2476" i="5"/>
  <c r="G2468" i="5"/>
  <c r="F2452" i="5"/>
  <c r="G2444" i="5"/>
  <c r="G2436" i="5"/>
  <c r="J2420" i="5"/>
  <c r="J2356" i="5"/>
  <c r="F2292" i="5"/>
  <c r="I2292" i="5"/>
  <c r="R2284" i="5"/>
  <c r="I2284" i="5"/>
  <c r="G2260" i="5"/>
  <c r="G2244" i="5"/>
  <c r="G2196" i="5"/>
  <c r="I2196" i="5"/>
  <c r="R2180" i="5"/>
  <c r="H2180" i="5"/>
  <c r="I2116" i="5"/>
  <c r="I2100" i="5"/>
  <c r="F2084" i="5"/>
  <c r="F2076" i="5"/>
  <c r="R2036" i="5"/>
  <c r="I2028" i="5"/>
  <c r="G1932" i="5"/>
  <c r="R1868" i="5"/>
  <c r="G1860" i="5"/>
  <c r="R1844" i="5"/>
  <c r="I1812" i="5"/>
  <c r="H1804" i="5"/>
  <c r="H1796" i="5"/>
  <c r="I1764" i="5"/>
  <c r="H1748" i="5"/>
  <c r="H1724" i="5"/>
  <c r="G1652" i="5"/>
  <c r="R1420" i="5"/>
  <c r="G1404" i="5"/>
  <c r="R1388" i="5"/>
  <c r="J1372" i="5"/>
  <c r="I1504" i="5"/>
  <c r="H1504" i="5"/>
  <c r="F1504" i="5"/>
  <c r="F1145" i="5"/>
  <c r="G793" i="5"/>
  <c r="G2443" i="5"/>
  <c r="F2411" i="5"/>
  <c r="I2273" i="5"/>
  <c r="H977" i="5"/>
  <c r="F57" i="5"/>
  <c r="J2411" i="5"/>
  <c r="G1650" i="5"/>
  <c r="F1522" i="5"/>
  <c r="G1504" i="5"/>
  <c r="S2321" i="5"/>
  <c r="H1440" i="5"/>
  <c r="F1440" i="5"/>
  <c r="R1520" i="5"/>
  <c r="I279" i="5"/>
  <c r="F279" i="5"/>
  <c r="G2411" i="5"/>
  <c r="J1257" i="5"/>
  <c r="H2411" i="5"/>
  <c r="R2443" i="5"/>
  <c r="J1522" i="5"/>
  <c r="J1686" i="5"/>
  <c r="R1686" i="5"/>
  <c r="I479" i="5"/>
  <c r="J479" i="5"/>
  <c r="H479" i="5"/>
  <c r="F479" i="5"/>
  <c r="R251" i="5"/>
  <c r="G251" i="5"/>
  <c r="F1254" i="5"/>
  <c r="G1254" i="5"/>
  <c r="H1254" i="5"/>
  <c r="J1254" i="5"/>
  <c r="F2081" i="5"/>
  <c r="G2139" i="5"/>
  <c r="J2139" i="5"/>
  <c r="R2139" i="5"/>
  <c r="H1419" i="5"/>
  <c r="G1419" i="5"/>
  <c r="I1419" i="5"/>
  <c r="J1409" i="5"/>
  <c r="I2443" i="5"/>
  <c r="I1650" i="5"/>
  <c r="I2411" i="5"/>
  <c r="I2129" i="5"/>
  <c r="R2081" i="5"/>
  <c r="J2155" i="5"/>
  <c r="H2155" i="5"/>
  <c r="R1522" i="5"/>
  <c r="I1522" i="5"/>
  <c r="J1233" i="5"/>
  <c r="F1537" i="5"/>
  <c r="H1657" i="5"/>
  <c r="H545" i="5"/>
  <c r="F1409" i="5"/>
  <c r="G1568" i="5"/>
  <c r="F1568" i="5"/>
  <c r="I1332" i="5"/>
  <c r="I1292" i="5"/>
  <c r="H1276" i="5"/>
  <c r="J1212" i="5"/>
  <c r="G1172" i="5"/>
  <c r="J1084" i="5"/>
  <c r="G924" i="5"/>
  <c r="R780" i="5"/>
  <c r="S1258" i="5"/>
  <c r="S1271" i="5"/>
  <c r="I1288" i="5"/>
  <c r="R1288" i="5"/>
  <c r="H1288" i="5"/>
  <c r="S1301" i="5"/>
  <c r="G1312" i="5"/>
  <c r="F1312" i="5"/>
  <c r="R1312" i="5"/>
  <c r="S1324" i="5"/>
  <c r="S1330" i="5"/>
  <c r="S1342" i="5"/>
  <c r="S1347" i="5"/>
  <c r="S1353" i="5"/>
  <c r="S1366" i="5"/>
  <c r="S1380" i="5"/>
  <c r="J1416" i="5"/>
  <c r="R1416" i="5"/>
  <c r="S1458" i="5"/>
  <c r="S1520" i="5"/>
  <c r="S1559" i="5"/>
  <c r="S1597" i="5"/>
  <c r="S1623" i="5"/>
  <c r="S1629" i="5"/>
  <c r="J1667" i="5"/>
  <c r="I1667" i="5"/>
  <c r="S1680" i="5"/>
  <c r="G1743" i="5"/>
  <c r="S1755" i="5"/>
  <c r="H1760" i="5"/>
  <c r="I1760" i="5"/>
  <c r="S1863" i="5"/>
  <c r="F1992" i="5"/>
  <c r="J1992" i="5"/>
  <c r="I1992" i="5"/>
  <c r="S2017" i="5"/>
  <c r="F2035" i="5"/>
  <c r="J2035" i="5"/>
  <c r="S911" i="5"/>
  <c r="H931" i="5"/>
  <c r="R931" i="5"/>
  <c r="F931" i="5"/>
  <c r="I931" i="5"/>
  <c r="G995" i="5"/>
  <c r="H995" i="5"/>
  <c r="I995" i="5"/>
  <c r="S1008" i="5"/>
  <c r="S1015" i="5"/>
  <c r="S1021" i="5"/>
  <c r="I1027" i="5"/>
  <c r="G1059" i="5"/>
  <c r="J1059" i="5"/>
  <c r="R1059" i="5"/>
  <c r="F1059" i="5"/>
  <c r="S1066" i="5"/>
  <c r="S1072" i="5"/>
  <c r="S1095" i="5"/>
  <c r="S1100" i="5"/>
  <c r="S1111" i="5"/>
  <c r="H1115" i="5"/>
  <c r="S1121" i="5"/>
  <c r="H1126" i="5"/>
  <c r="G1126" i="5"/>
  <c r="J1126" i="5"/>
  <c r="R1126" i="5"/>
  <c r="R1151" i="5"/>
  <c r="S1156" i="5"/>
  <c r="S1161" i="5"/>
  <c r="S1167" i="5"/>
  <c r="S1174" i="5"/>
  <c r="S1224" i="5"/>
  <c r="H1012" i="5"/>
  <c r="J548" i="5"/>
  <c r="S524" i="5"/>
  <c r="S841" i="5"/>
  <c r="S849" i="5"/>
  <c r="S855" i="5"/>
  <c r="S861" i="5"/>
  <c r="S887" i="5"/>
  <c r="S893" i="5"/>
  <c r="S899" i="5"/>
  <c r="I910" i="5"/>
  <c r="J910" i="5"/>
  <c r="F39" i="5"/>
  <c r="J75" i="5"/>
  <c r="R75" i="5"/>
  <c r="H75" i="5"/>
  <c r="I75" i="5"/>
  <c r="G75" i="5"/>
  <c r="S127" i="5"/>
  <c r="F139" i="5"/>
  <c r="H139" i="5"/>
  <c r="I139" i="5"/>
  <c r="G139" i="5"/>
  <c r="R139" i="5"/>
  <c r="S191" i="5"/>
  <c r="S197" i="5"/>
  <c r="S237" i="5"/>
  <c r="S243" i="5"/>
  <c r="S257" i="5"/>
  <c r="F331" i="5"/>
  <c r="I331" i="5"/>
  <c r="J331" i="5"/>
  <c r="H331" i="5"/>
  <c r="G331" i="5"/>
  <c r="H383" i="5"/>
  <c r="I383" i="5"/>
  <c r="J383" i="5"/>
  <c r="J390" i="5"/>
  <c r="F390" i="5"/>
  <c r="H390" i="5"/>
  <c r="I390" i="5"/>
  <c r="R390" i="5"/>
  <c r="G390" i="5"/>
  <c r="S397" i="5"/>
  <c r="S410" i="5"/>
  <c r="S450" i="5"/>
  <c r="S478" i="5"/>
  <c r="S499" i="5"/>
  <c r="I574" i="5"/>
  <c r="F574" i="5"/>
  <c r="G574" i="5"/>
  <c r="H574" i="5"/>
  <c r="J574" i="5"/>
  <c r="R574" i="5"/>
  <c r="S586" i="5"/>
  <c r="S610" i="5"/>
  <c r="R615" i="5"/>
  <c r="G615" i="5"/>
  <c r="H615" i="5"/>
  <c r="F615" i="5"/>
  <c r="J615" i="5"/>
  <c r="S622" i="5"/>
  <c r="I627" i="5"/>
  <c r="R627" i="5"/>
  <c r="G627" i="5"/>
  <c r="S651" i="5"/>
  <c r="S686" i="5"/>
  <c r="S703" i="5"/>
  <c r="S709" i="5"/>
  <c r="S720" i="5"/>
  <c r="S726" i="5"/>
  <c r="S737" i="5"/>
  <c r="R760" i="5"/>
  <c r="G760" i="5"/>
  <c r="H760" i="5"/>
  <c r="I760" i="5"/>
  <c r="S775" i="5"/>
  <c r="S788" i="5"/>
  <c r="G931" i="5"/>
  <c r="J1012" i="5"/>
  <c r="I1060" i="5"/>
  <c r="R548" i="5"/>
  <c r="S209" i="5"/>
  <c r="S190" i="5"/>
  <c r="S145" i="5"/>
  <c r="I51" i="5"/>
  <c r="F1095" i="5"/>
  <c r="H1095" i="5"/>
  <c r="S581"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J344" i="5"/>
  <c r="F344" i="5"/>
  <c r="R344" i="5"/>
  <c r="G344" i="5"/>
  <c r="H344" i="5"/>
  <c r="F252" i="5"/>
  <c r="G252" i="5"/>
  <c r="R252" i="5"/>
  <c r="H252" i="5"/>
  <c r="I252" i="5"/>
  <c r="H220" i="5"/>
  <c r="J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J1633" i="5"/>
  <c r="I1633" i="5"/>
  <c r="F1441" i="5"/>
  <c r="H1441" i="5"/>
  <c r="H361" i="5"/>
  <c r="F361" i="5"/>
  <c r="R1401" i="5"/>
  <c r="I1289" i="5"/>
  <c r="G2262" i="5"/>
  <c r="H2267" i="5"/>
  <c r="I2267" i="5"/>
  <c r="R2267" i="5"/>
  <c r="J2267" i="5"/>
  <c r="F2267" i="5"/>
  <c r="G2267" i="5"/>
  <c r="J1340" i="5"/>
  <c r="R1284" i="5"/>
  <c r="J1260" i="5"/>
  <c r="I1244" i="5"/>
  <c r="H1236" i="5"/>
  <c r="J1220" i="5"/>
  <c r="G1180" i="5"/>
  <c r="J1132" i="5"/>
  <c r="F1132" i="5"/>
  <c r="H1108" i="5"/>
  <c r="F948" i="5"/>
  <c r="F916" i="5"/>
  <c r="F812" i="5"/>
  <c r="G740" i="5"/>
  <c r="G700" i="5"/>
  <c r="G684" i="5"/>
  <c r="I508" i="5"/>
  <c r="R29" i="5"/>
  <c r="F21" i="5"/>
  <c r="J17" i="5"/>
  <c r="R65"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I65"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J167" i="5"/>
  <c r="R167" i="5"/>
  <c r="H167" i="5"/>
  <c r="R299" i="5"/>
  <c r="I299" i="5"/>
  <c r="G299" i="5"/>
  <c r="J299" i="5"/>
  <c r="G507" i="5"/>
  <c r="I507" i="5"/>
  <c r="I559" i="5"/>
  <c r="J559" i="5"/>
  <c r="H559" i="5"/>
  <c r="F559" i="5"/>
  <c r="G606" i="5"/>
  <c r="H606" i="5"/>
  <c r="F606" i="5"/>
  <c r="R606" i="5"/>
  <c r="J606" i="5"/>
  <c r="I606" i="5"/>
  <c r="F1473" i="5"/>
  <c r="G905" i="5"/>
  <c r="H1529" i="5"/>
  <c r="H65" i="5"/>
  <c r="R385" i="5"/>
  <c r="J599" i="5"/>
  <c r="I651" i="5"/>
  <c r="F639" i="5"/>
  <c r="R575" i="5"/>
  <c r="H115" i="5"/>
  <c r="R1992" i="5"/>
  <c r="G1727" i="5"/>
  <c r="R1760" i="5"/>
  <c r="F720" i="5"/>
  <c r="J1047" i="5"/>
  <c r="R311" i="5"/>
  <c r="R115" i="5"/>
  <c r="J726" i="5"/>
  <c r="G1047" i="5"/>
  <c r="J611" i="5"/>
  <c r="J311" i="5"/>
  <c r="R611" i="5"/>
  <c r="I575" i="5"/>
  <c r="G2187" i="5"/>
  <c r="I2187" i="5"/>
  <c r="H1992" i="5"/>
  <c r="G1783" i="5"/>
  <c r="J2187" i="5"/>
  <c r="G19" i="5"/>
  <c r="I311" i="5"/>
  <c r="I179" i="5"/>
  <c r="I2008" i="5"/>
  <c r="G539" i="5"/>
  <c r="R2187" i="5"/>
  <c r="G1992" i="5"/>
  <c r="I539" i="5"/>
  <c r="H179" i="5"/>
  <c r="F1571" i="5"/>
  <c r="G311" i="5"/>
  <c r="F115" i="5"/>
  <c r="H539" i="5"/>
  <c r="G179" i="5"/>
  <c r="G115" i="5"/>
  <c r="G575" i="5"/>
  <c r="R639" i="5"/>
  <c r="R179" i="5"/>
  <c r="J1982" i="5"/>
  <c r="G1571" i="5"/>
  <c r="G782" i="5"/>
  <c r="H1727" i="5"/>
  <c r="F513" i="5"/>
  <c r="F105" i="5"/>
  <c r="I1145" i="5"/>
  <c r="I1985" i="5"/>
  <c r="J217" i="5"/>
  <c r="J2310" i="5"/>
  <c r="R2310" i="5"/>
  <c r="I2310" i="5"/>
  <c r="G2310" i="5"/>
  <c r="G2253" i="5"/>
  <c r="J2253" i="5"/>
  <c r="I2253" i="5"/>
  <c r="H2253" i="5"/>
  <c r="F632" i="5"/>
  <c r="J632" i="5"/>
  <c r="F1329" i="5"/>
  <c r="R985" i="5"/>
  <c r="J417" i="5"/>
  <c r="R1457" i="5"/>
  <c r="G632" i="5"/>
  <c r="F25" i="5"/>
  <c r="G739" i="5"/>
  <c r="R739" i="5"/>
  <c r="I1601" i="5"/>
  <c r="R1145" i="5"/>
  <c r="R1385" i="5"/>
  <c r="G105" i="5"/>
  <c r="I632" i="5"/>
  <c r="F803" i="5"/>
  <c r="I803" i="5"/>
  <c r="J803" i="5"/>
  <c r="F1352" i="5"/>
  <c r="I1352" i="5"/>
  <c r="H1352" i="5"/>
  <c r="J2431" i="5"/>
  <c r="R2431" i="5"/>
  <c r="I1676" i="5"/>
  <c r="G1145" i="5"/>
  <c r="R105" i="5"/>
  <c r="G1033" i="5"/>
  <c r="J1479" i="5"/>
  <c r="H1479" i="5"/>
  <c r="F1479" i="5"/>
  <c r="I2221" i="5"/>
  <c r="F2221" i="5"/>
  <c r="J2221" i="5"/>
  <c r="H2221" i="5"/>
  <c r="I1839" i="5"/>
  <c r="J1839" i="5"/>
  <c r="H1839" i="5"/>
  <c r="H1385" i="5"/>
  <c r="F793" i="5"/>
  <c r="R1537" i="5"/>
  <c r="R1257" i="5"/>
  <c r="F1257" i="5"/>
  <c r="I793" i="5"/>
  <c r="I57" i="5"/>
  <c r="G803" i="5"/>
  <c r="F27" i="5"/>
  <c r="J27" i="5"/>
  <c r="R27" i="5"/>
  <c r="H27" i="5"/>
  <c r="I27" i="5"/>
  <c r="G27" i="5"/>
  <c r="R53" i="5"/>
  <c r="H53" i="5"/>
  <c r="I53" i="5"/>
  <c r="J59" i="5"/>
  <c r="F59" i="5"/>
  <c r="I59" i="5"/>
  <c r="G59" i="5"/>
  <c r="R59" i="5"/>
  <c r="H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G2381" i="5"/>
  <c r="H2357" i="5"/>
  <c r="G2349" i="5"/>
  <c r="G2341" i="5"/>
  <c r="G2325" i="5"/>
  <c r="G2293" i="5"/>
  <c r="H2269" i="5"/>
  <c r="I2269" i="5"/>
  <c r="J2269" i="5"/>
  <c r="R2269" i="5"/>
  <c r="F2269" i="5"/>
  <c r="R2261" i="5"/>
  <c r="J2261" i="5"/>
  <c r="I2109" i="5"/>
  <c r="J2109" i="5"/>
  <c r="G1941" i="5"/>
  <c r="I1925" i="5"/>
  <c r="G1853" i="5"/>
  <c r="R1845" i="5"/>
  <c r="H1845" i="5"/>
  <c r="R1813" i="5"/>
  <c r="H1813" i="5"/>
  <c r="R1797" i="5"/>
  <c r="H1797" i="5"/>
  <c r="R1789" i="5"/>
  <c r="H1789" i="5"/>
  <c r="R1757" i="5"/>
  <c r="H1757" i="5"/>
  <c r="R1749" i="5"/>
  <c r="H1749" i="5"/>
  <c r="G1741" i="5"/>
  <c r="H1733" i="5"/>
  <c r="R1717" i="5"/>
  <c r="H1717" i="5"/>
  <c r="H1709" i="5"/>
  <c r="G1661" i="5"/>
  <c r="G1637" i="5"/>
  <c r="H1605" i="5"/>
  <c r="J1597" i="5"/>
  <c r="J1565" i="5"/>
  <c r="F1565" i="5"/>
  <c r="F1541" i="5"/>
  <c r="J1501" i="5"/>
  <c r="G1469"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J1389" i="5"/>
  <c r="G1373" i="5"/>
  <c r="H1365" i="5"/>
  <c r="H1357" i="5"/>
  <c r="J1349" i="5"/>
  <c r="R1317" i="5"/>
  <c r="G1293" i="5"/>
  <c r="J1285" i="5"/>
  <c r="F1253" i="5"/>
  <c r="H1181" i="5"/>
  <c r="G1149" i="5"/>
  <c r="G1117" i="5"/>
  <c r="G1109" i="5"/>
  <c r="G1077" i="5"/>
  <c r="F1053" i="5"/>
  <c r="J1053" i="5"/>
  <c r="I1053" i="5"/>
  <c r="I1021" i="5"/>
  <c r="H1013" i="5"/>
  <c r="J1005" i="5"/>
  <c r="H1005" i="5"/>
  <c r="I1005" i="5"/>
  <c r="F997" i="5"/>
  <c r="R997" i="5"/>
  <c r="H997" i="5"/>
  <c r="G989" i="5"/>
  <c r="F925" i="5"/>
  <c r="I893" i="5"/>
  <c r="J893" i="5"/>
  <c r="F893" i="5"/>
  <c r="R893" i="5"/>
  <c r="H861" i="5"/>
  <c r="G821" i="5"/>
  <c r="H789" i="5"/>
  <c r="R765" i="5"/>
  <c r="R677" i="5"/>
  <c r="H661" i="5"/>
  <c r="I645" i="5"/>
  <c r="G581" i="5"/>
  <c r="R557" i="5"/>
  <c r="G533" i="5"/>
  <c r="J525" i="5"/>
  <c r="J517" i="5"/>
  <c r="I501" i="5"/>
  <c r="J501" i="5"/>
  <c r="F501" i="5"/>
  <c r="R501" i="5"/>
  <c r="G477" i="5"/>
  <c r="H461" i="5"/>
  <c r="J461" i="5"/>
  <c r="G453" i="5"/>
  <c r="F445" i="5"/>
  <c r="G437" i="5"/>
  <c r="I437" i="5"/>
  <c r="J437" i="5"/>
  <c r="R437" i="5"/>
  <c r="G421" i="5"/>
  <c r="G357" i="5"/>
  <c r="G349" i="5"/>
  <c r="G325" i="5"/>
  <c r="I269" i="5"/>
  <c r="J261" i="5"/>
  <c r="R261" i="5"/>
  <c r="G245" i="5"/>
  <c r="I245" i="5"/>
  <c r="J245" i="5"/>
  <c r="F245" i="5"/>
  <c r="G165" i="5"/>
  <c r="H157" i="5"/>
  <c r="H149" i="5"/>
  <c r="I141" i="5"/>
  <c r="H117" i="5"/>
  <c r="G101" i="5"/>
  <c r="G53" i="5"/>
  <c r="J2069" i="5"/>
  <c r="F1997" i="5"/>
  <c r="J1989" i="5"/>
  <c r="H1981" i="5"/>
  <c r="J1933" i="5"/>
  <c r="H1925" i="5"/>
  <c r="H1701" i="5"/>
  <c r="H1669" i="5"/>
  <c r="I1629" i="5"/>
  <c r="H1613" i="5"/>
  <c r="H1517" i="5"/>
  <c r="R1336" i="5"/>
  <c r="H1229" i="5"/>
  <c r="G1493" i="5"/>
  <c r="I1477" i="5"/>
  <c r="R1461" i="5"/>
  <c r="J1297" i="5"/>
  <c r="J1213" i="5"/>
  <c r="I2077" i="5"/>
  <c r="F1357" i="5"/>
  <c r="G2269" i="5"/>
  <c r="I2069" i="5"/>
  <c r="F2005" i="5"/>
  <c r="J1997" i="5"/>
  <c r="H1989" i="5"/>
  <c r="F1949" i="5"/>
  <c r="G1701" i="5"/>
  <c r="G1669" i="5"/>
  <c r="H1493" i="5"/>
  <c r="H1429" i="5"/>
  <c r="F1336" i="5"/>
  <c r="I1357" i="5"/>
  <c r="I1309" i="5"/>
  <c r="I1221" i="5"/>
  <c r="F1493" i="5"/>
  <c r="J1461" i="5"/>
  <c r="F1221" i="5"/>
  <c r="H2125" i="5"/>
  <c r="G2077" i="5"/>
  <c r="J1357" i="5"/>
  <c r="R1053" i="5"/>
  <c r="R1013" i="5"/>
  <c r="G1421" i="5"/>
  <c r="G1389" i="5"/>
  <c r="R215" i="5"/>
  <c r="I215" i="5"/>
  <c r="J215" i="5"/>
  <c r="R1224" i="5"/>
  <c r="J1395" i="5"/>
  <c r="G2109" i="5"/>
  <c r="F2077" i="5"/>
  <c r="I997" i="5"/>
  <c r="G1949" i="5"/>
  <c r="G1053" i="5"/>
  <c r="F631" i="5"/>
  <c r="R631" i="5"/>
  <c r="I631" i="5"/>
  <c r="H631" i="5"/>
  <c r="G631" i="5"/>
  <c r="J631" i="5"/>
  <c r="F637" i="5"/>
  <c r="G2069" i="5"/>
  <c r="J2013" i="5"/>
  <c r="H2005" i="5"/>
  <c r="H1949" i="5"/>
  <c r="H1477" i="5"/>
  <c r="F1224" i="5"/>
  <c r="I1229" i="5"/>
  <c r="I1461" i="5"/>
  <c r="I1395" i="5"/>
  <c r="J1375" i="5"/>
  <c r="F1229" i="5"/>
  <c r="F2109" i="5"/>
  <c r="R2077" i="5"/>
  <c r="G1397" i="5"/>
  <c r="I1347" i="5"/>
  <c r="H2013" i="5"/>
  <c r="R1395" i="5"/>
  <c r="H1221" i="5"/>
  <c r="G1400" i="5"/>
  <c r="I1493" i="5"/>
  <c r="G1477" i="5"/>
  <c r="H1400" i="5"/>
  <c r="J1229" i="5"/>
  <c r="I2125" i="5"/>
  <c r="R2109" i="5"/>
  <c r="J2077" i="5"/>
  <c r="G1422" i="5"/>
  <c r="R1005" i="5"/>
  <c r="F1347" i="5"/>
  <c r="H1053" i="5"/>
  <c r="G189" i="5"/>
  <c r="G501" i="5"/>
  <c r="R1375" i="5"/>
  <c r="F1477" i="5"/>
  <c r="G1453" i="5"/>
  <c r="G1429" i="5"/>
  <c r="H1416" i="5"/>
  <c r="R1400" i="5"/>
  <c r="F1197" i="5"/>
  <c r="R1357" i="5"/>
  <c r="H2077" i="5"/>
  <c r="G1925" i="5"/>
  <c r="H627" i="5"/>
  <c r="F728" i="5"/>
  <c r="J728" i="5"/>
  <c r="F599" i="5"/>
  <c r="J271" i="5"/>
  <c r="G271" i="5"/>
  <c r="F967" i="5"/>
  <c r="J967" i="5"/>
  <c r="I1888" i="5"/>
  <c r="H1888" i="5"/>
  <c r="G1976" i="5"/>
  <c r="F1976" i="5"/>
  <c r="J1976" i="5"/>
  <c r="R2151" i="5"/>
  <c r="F2151" i="5"/>
  <c r="I2151" i="5"/>
  <c r="H99" i="5"/>
  <c r="F99" i="5"/>
  <c r="J363" i="5"/>
  <c r="F483" i="5"/>
  <c r="R483" i="5"/>
  <c r="H483" i="5"/>
  <c r="G483" i="5"/>
  <c r="I483" i="5"/>
  <c r="J163" i="5"/>
  <c r="R163" i="5"/>
  <c r="F1736" i="5"/>
  <c r="H1736" i="5"/>
  <c r="J2263" i="5"/>
  <c r="J543" i="5"/>
  <c r="H543" i="5"/>
  <c r="H2451" i="5"/>
  <c r="R2451" i="5"/>
  <c r="J678" i="5"/>
  <c r="J139" i="5"/>
  <c r="F891" i="5"/>
  <c r="H1985" i="5"/>
  <c r="R1633" i="5"/>
  <c r="R73" i="5"/>
  <c r="G665" i="5"/>
  <c r="R1985" i="5"/>
  <c r="G361" i="5"/>
  <c r="R1329" i="5"/>
  <c r="I1409" i="5"/>
  <c r="R2360" i="5"/>
  <c r="J1145" i="5"/>
  <c r="G1185" i="5"/>
  <c r="I1257" i="5"/>
  <c r="H1257" i="5"/>
  <c r="I1329" i="5"/>
  <c r="H185" i="5"/>
  <c r="F1985" i="5"/>
  <c r="R1289" i="5"/>
  <c r="I1656" i="5"/>
  <c r="H1616" i="5"/>
  <c r="G1329" i="5"/>
  <c r="J1329" i="5"/>
  <c r="G649" i="5"/>
  <c r="R1353" i="5"/>
  <c r="J1985" i="5"/>
  <c r="F1289" i="5"/>
  <c r="F665" i="5"/>
  <c r="H497" i="5"/>
  <c r="R545" i="5"/>
  <c r="R1656" i="5"/>
  <c r="J1648" i="5"/>
  <c r="G2419" i="5"/>
  <c r="F1233" i="5"/>
  <c r="G1657" i="5"/>
  <c r="I985" i="5"/>
  <c r="G1283" i="5"/>
  <c r="J784" i="5"/>
  <c r="J1456" i="5"/>
  <c r="I1488" i="5"/>
  <c r="I2459" i="5"/>
  <c r="J2459" i="5"/>
  <c r="G2351" i="5"/>
  <c r="F2351" i="5"/>
  <c r="R2351" i="5"/>
  <c r="S587" i="5"/>
  <c r="S663" i="5"/>
  <c r="S668" i="5"/>
  <c r="R1159" i="5"/>
  <c r="H1159" i="5"/>
  <c r="F1159" i="5"/>
  <c r="J1159" i="5"/>
  <c r="G1159" i="5"/>
  <c r="S1170" i="5"/>
  <c r="S1304" i="5"/>
  <c r="S1372" i="5"/>
  <c r="S1665" i="5"/>
  <c r="F1671" i="5"/>
  <c r="S1894" i="5"/>
  <c r="S1899" i="5"/>
  <c r="S1905" i="5"/>
  <c r="S1911" i="5"/>
  <c r="S2267" i="5"/>
  <c r="S2274" i="5"/>
  <c r="S2289" i="5"/>
  <c r="S2296" i="5"/>
  <c r="S2435" i="5"/>
  <c r="S2443" i="5"/>
  <c r="S2451" i="5"/>
  <c r="S2459" i="5"/>
  <c r="S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R825" i="5"/>
  <c r="H769" i="5"/>
  <c r="H985" i="5"/>
  <c r="F873" i="5"/>
  <c r="H305" i="5"/>
  <c r="I33" i="5"/>
  <c r="G977" i="5"/>
  <c r="J57" i="5"/>
  <c r="I832" i="5"/>
  <c r="F928" i="5"/>
  <c r="H1456" i="5"/>
  <c r="R1488" i="5"/>
  <c r="F1529" i="5"/>
  <c r="G2497" i="5"/>
  <c r="J1657" i="5"/>
  <c r="F497" i="5"/>
  <c r="I697" i="5"/>
  <c r="R873" i="5"/>
  <c r="F1457" i="5"/>
  <c r="J1033" i="5"/>
  <c r="G873" i="5"/>
  <c r="I784" i="5"/>
  <c r="H832" i="5"/>
  <c r="J928" i="5"/>
  <c r="G1456" i="5"/>
  <c r="R1456" i="5"/>
  <c r="F1315" i="5"/>
  <c r="H784" i="5"/>
  <c r="G1488" i="5"/>
  <c r="I1283" i="5"/>
  <c r="F33" i="5"/>
  <c r="I305" i="5"/>
  <c r="H2497" i="5"/>
  <c r="J33" i="5"/>
  <c r="R2380" i="5"/>
  <c r="J873" i="5"/>
  <c r="J649" i="5"/>
  <c r="R361" i="5"/>
  <c r="I513" i="5"/>
  <c r="F2380" i="5"/>
  <c r="I873" i="5"/>
  <c r="F977" i="5"/>
  <c r="J1315" i="5"/>
  <c r="F1283" i="5"/>
  <c r="R832" i="5"/>
  <c r="F1488" i="5"/>
  <c r="R1657" i="5"/>
  <c r="H697" i="5"/>
  <c r="J985" i="5"/>
  <c r="R1315" i="5"/>
  <c r="I1315" i="5"/>
  <c r="H1601" i="5"/>
  <c r="R929" i="5"/>
  <c r="J697" i="5"/>
  <c r="F985" i="5"/>
  <c r="J929" i="5"/>
  <c r="H89" i="5"/>
  <c r="H649" i="5"/>
  <c r="J2380" i="5"/>
  <c r="I361" i="5"/>
  <c r="R784" i="5"/>
  <c r="F832" i="5"/>
  <c r="F1659" i="5"/>
  <c r="R231" i="5"/>
  <c r="I231" i="5"/>
  <c r="G231" i="5"/>
  <c r="S592" i="5"/>
  <c r="I603" i="5"/>
  <c r="R712" i="5"/>
  <c r="H712" i="5"/>
  <c r="I712" i="5"/>
  <c r="F718" i="5"/>
  <c r="R718" i="5"/>
  <c r="J718" i="5"/>
  <c r="H718" i="5"/>
  <c r="S894" i="5"/>
  <c r="S906" i="5"/>
  <c r="S912" i="5"/>
  <c r="S918" i="5"/>
  <c r="S932" i="5"/>
  <c r="H951" i="5"/>
  <c r="I951" i="5"/>
  <c r="F951" i="5"/>
  <c r="S971" i="5"/>
  <c r="S983" i="5"/>
  <c r="H1176" i="5"/>
  <c r="I1176" i="5"/>
  <c r="J1176" i="5"/>
  <c r="S1309" i="5"/>
  <c r="S2082" i="5"/>
  <c r="S2302" i="5"/>
  <c r="S2310" i="5"/>
  <c r="S223" i="5"/>
  <c r="S647" i="5"/>
  <c r="G1131" i="5"/>
  <c r="F1131" i="5"/>
  <c r="J1131" i="5"/>
  <c r="H1131" i="5"/>
  <c r="R1150" i="5"/>
  <c r="H1150" i="5"/>
  <c r="G1274" i="5"/>
  <c r="H1274" i="5"/>
  <c r="J1274" i="5"/>
  <c r="H1280" i="5"/>
  <c r="J1280" i="5"/>
  <c r="G2024" i="5"/>
  <c r="H2024" i="5"/>
  <c r="I2024" i="5"/>
  <c r="R2024" i="5"/>
  <c r="F2024" i="5"/>
  <c r="S2038" i="5"/>
  <c r="S2031" i="5"/>
  <c r="S2019" i="5"/>
  <c r="G1659" i="5"/>
  <c r="F1280" i="5"/>
  <c r="H1136" i="5"/>
  <c r="F582" i="5"/>
  <c r="G582" i="5"/>
  <c r="S643" i="5"/>
  <c r="G851" i="5"/>
  <c r="I851" i="5"/>
  <c r="F851" i="5"/>
  <c r="S1127" i="5"/>
  <c r="R1363" i="5"/>
  <c r="J1363" i="5"/>
  <c r="S2421" i="5"/>
  <c r="R1659" i="5"/>
  <c r="G1150" i="5"/>
  <c r="I1131" i="5"/>
  <c r="R1136" i="5"/>
  <c r="J2024" i="5"/>
  <c r="I1280" i="5"/>
  <c r="R111" i="5"/>
  <c r="H111" i="5"/>
  <c r="G111" i="5"/>
  <c r="I111" i="5"/>
  <c r="R123" i="5"/>
  <c r="H123" i="5"/>
  <c r="S141" i="5"/>
  <c r="F151" i="5"/>
  <c r="R151" i="5"/>
  <c r="J151" i="5"/>
  <c r="G151" i="5"/>
  <c r="S157" i="5"/>
  <c r="S168" i="5"/>
  <c r="S174" i="5"/>
  <c r="F191" i="5"/>
  <c r="R191" i="5"/>
  <c r="H191" i="5"/>
  <c r="G191" i="5"/>
  <c r="I191" i="5"/>
  <c r="R203" i="5"/>
  <c r="H203" i="5"/>
  <c r="I203" i="5"/>
  <c r="G203" i="5"/>
  <c r="S832" i="5"/>
  <c r="S1102" i="5"/>
  <c r="S1500" i="5"/>
  <c r="S1508" i="5"/>
  <c r="G1535" i="5"/>
  <c r="F1535" i="5"/>
  <c r="J1635" i="5"/>
  <c r="F1635" i="5"/>
  <c r="S1642" i="5"/>
  <c r="S1839" i="5"/>
  <c r="S2210" i="5"/>
  <c r="H2223" i="5"/>
  <c r="G2223" i="5"/>
  <c r="R2223" i="5"/>
  <c r="F2223" i="5"/>
  <c r="J2223" i="5"/>
  <c r="R2144" i="5"/>
  <c r="G2144" i="5"/>
  <c r="H2144" i="5"/>
  <c r="S2254" i="5"/>
  <c r="G1136" i="5"/>
  <c r="F1136" i="5"/>
  <c r="R1274" i="5"/>
  <c r="S545" i="5"/>
  <c r="I551" i="5"/>
  <c r="S795" i="5"/>
  <c r="S1209" i="5"/>
  <c r="H1216" i="5"/>
  <c r="J1216" i="5"/>
  <c r="S1478" i="5"/>
  <c r="S1767" i="5"/>
  <c r="R1795" i="5"/>
  <c r="G1795" i="5"/>
  <c r="I1150" i="5"/>
  <c r="J1136" i="5"/>
  <c r="F1150" i="5"/>
  <c r="F79" i="5"/>
  <c r="R79" i="5"/>
  <c r="H79" i="5"/>
  <c r="I79" i="5"/>
  <c r="R85" i="5"/>
  <c r="G85" i="5"/>
  <c r="S535" i="5"/>
  <c r="G1031" i="5"/>
  <c r="J1031" i="5"/>
  <c r="S1325" i="5"/>
  <c r="I1330" i="5"/>
  <c r="F1330" i="5"/>
  <c r="G1330" i="5"/>
  <c r="H1330" i="5"/>
  <c r="R1330" i="5"/>
  <c r="J1336" i="5"/>
  <c r="H1336" i="5"/>
  <c r="I1336" i="5"/>
  <c r="S1416" i="5"/>
  <c r="S1719" i="5"/>
  <c r="R1723" i="5"/>
  <c r="H1723" i="5"/>
  <c r="G1723" i="5"/>
  <c r="I1728" i="5"/>
  <c r="F1728" i="5"/>
  <c r="R1728" i="5"/>
  <c r="G1728" i="5"/>
  <c r="G1954" i="5"/>
  <c r="H1954" i="5"/>
  <c r="I1954" i="5"/>
  <c r="R1954" i="5"/>
  <c r="F1954" i="5"/>
  <c r="J1954" i="5"/>
  <c r="S2142" i="5"/>
  <c r="H2147" i="5"/>
  <c r="J2147" i="5"/>
  <c r="I2147" i="5"/>
  <c r="F2147" i="5"/>
  <c r="R2147" i="5"/>
  <c r="G1280" i="5"/>
  <c r="J1150" i="5"/>
  <c r="I373" i="5"/>
  <c r="F373" i="5"/>
  <c r="R373" i="5"/>
  <c r="J373" i="5"/>
  <c r="S386" i="5"/>
  <c r="S723" i="5"/>
  <c r="S740" i="5"/>
  <c r="S752" i="5"/>
  <c r="S758" i="5"/>
  <c r="S763" i="5"/>
  <c r="S771" i="5"/>
  <c r="S778" i="5"/>
  <c r="S783" i="5"/>
  <c r="S1001" i="5"/>
  <c r="F1007" i="5"/>
  <c r="J1007" i="5"/>
  <c r="G1007" i="5"/>
  <c r="S1014" i="5"/>
  <c r="S1020" i="5"/>
  <c r="F1391" i="5"/>
  <c r="H1391" i="5"/>
  <c r="S1406" i="5"/>
  <c r="I1919" i="5"/>
  <c r="G1919" i="5"/>
  <c r="J2111" i="5"/>
  <c r="R2111" i="5"/>
  <c r="G2111" i="5"/>
  <c r="I2111" i="5"/>
  <c r="S2316" i="5"/>
  <c r="S2324" i="5"/>
  <c r="I2307" i="5"/>
  <c r="J2307" i="5"/>
  <c r="J43" i="5"/>
  <c r="F305" i="5"/>
  <c r="G217" i="5"/>
  <c r="J825" i="5"/>
  <c r="G825" i="5"/>
  <c r="I545" i="5"/>
  <c r="H1424" i="5"/>
  <c r="R1424" i="5"/>
  <c r="F1424" i="5"/>
  <c r="J1359" i="5"/>
  <c r="R1359" i="5"/>
  <c r="I1359" i="5"/>
  <c r="F1359" i="5"/>
  <c r="H1359" i="5"/>
  <c r="R1009" i="5"/>
  <c r="G2273" i="5"/>
  <c r="J2273" i="5"/>
  <c r="F825" i="5"/>
  <c r="I665" i="5"/>
  <c r="H601" i="5"/>
  <c r="F433" i="5"/>
  <c r="F1009" i="5"/>
  <c r="F545" i="5"/>
  <c r="F217" i="5"/>
  <c r="J369" i="5"/>
  <c r="G953" i="5"/>
  <c r="H33" i="5"/>
  <c r="G1401"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R2273" i="5"/>
  <c r="J497" i="5"/>
  <c r="J665" i="5"/>
  <c r="J545" i="5"/>
  <c r="H1401" i="5"/>
  <c r="J161" i="5"/>
  <c r="R369" i="5"/>
  <c r="I369" i="5"/>
  <c r="I825" i="5"/>
  <c r="I497" i="5"/>
  <c r="I457" i="5"/>
  <c r="G497" i="5"/>
  <c r="G310" i="5"/>
  <c r="H310" i="5"/>
  <c r="R310" i="5"/>
  <c r="J384" i="5"/>
  <c r="R384" i="5"/>
  <c r="J2123" i="5"/>
  <c r="R2123" i="5"/>
  <c r="I2123" i="5"/>
  <c r="G955" i="5"/>
  <c r="H955" i="5"/>
  <c r="J283" i="5"/>
  <c r="F283" i="5"/>
  <c r="H2273" i="5"/>
  <c r="H457" i="5"/>
  <c r="J1185" i="5"/>
  <c r="G1313" i="5"/>
  <c r="G433" i="5"/>
  <c r="J305" i="5"/>
  <c r="G33" i="5"/>
  <c r="R457" i="5"/>
  <c r="H217" i="5"/>
  <c r="G1506" i="5"/>
  <c r="H1506" i="5"/>
  <c r="J964" i="5"/>
  <c r="I964" i="5"/>
  <c r="F964" i="5"/>
  <c r="J76" i="5"/>
  <c r="G76" i="5"/>
  <c r="I217" i="5"/>
  <c r="J457" i="5"/>
  <c r="I1185" i="5"/>
  <c r="G369" i="5"/>
  <c r="G305" i="5"/>
  <c r="R217" i="5"/>
  <c r="F992" i="5"/>
  <c r="I992" i="5"/>
  <c r="G168" i="5"/>
  <c r="J168" i="5"/>
  <c r="G912" i="5"/>
  <c r="F912" i="5"/>
  <c r="I912" i="5"/>
  <c r="S1027" i="5"/>
  <c r="S1795" i="5"/>
  <c r="F2075" i="5"/>
  <c r="R2075" i="5"/>
  <c r="I2075" i="5"/>
  <c r="G2075" i="5"/>
  <c r="G2099" i="5"/>
  <c r="R2099" i="5"/>
  <c r="I2099" i="5"/>
  <c r="S2427" i="5"/>
  <c r="S2442" i="5"/>
  <c r="S2458" i="5"/>
  <c r="F1827" i="5"/>
  <c r="F1838" i="5"/>
  <c r="I653" i="5"/>
  <c r="R103" i="5"/>
  <c r="S810" i="5"/>
  <c r="R934" i="5"/>
  <c r="G934" i="5"/>
  <c r="S1548" i="5"/>
  <c r="S1807" i="5"/>
  <c r="S2052" i="5"/>
  <c r="S2070" i="5"/>
  <c r="G2216" i="5"/>
  <c r="R2216" i="5"/>
  <c r="G2404" i="5"/>
  <c r="F2236" i="5"/>
  <c r="G2228" i="5"/>
  <c r="G2164" i="5"/>
  <c r="G2020" i="5"/>
  <c r="F2004" i="5"/>
  <c r="G1964" i="5"/>
  <c r="H1940" i="5"/>
  <c r="G1924" i="5"/>
  <c r="G1772" i="5"/>
  <c r="I1756" i="5"/>
  <c r="G1732" i="5"/>
  <c r="R1356" i="5"/>
  <c r="H1324" i="5"/>
  <c r="I1324" i="5"/>
  <c r="J1188" i="5"/>
  <c r="H1188" i="5"/>
  <c r="I1188" i="5"/>
  <c r="I1100" i="5"/>
  <c r="G932" i="5"/>
  <c r="J788" i="5"/>
  <c r="R652" i="5"/>
  <c r="R628" i="5"/>
  <c r="I620" i="5"/>
  <c r="F612" i="5"/>
  <c r="H612" i="5"/>
  <c r="R612" i="5"/>
  <c r="H572" i="5"/>
  <c r="F228" i="5"/>
  <c r="H132" i="5"/>
  <c r="S2412" i="5"/>
  <c r="G2104" i="5"/>
  <c r="H2041" i="5"/>
  <c r="J1827" i="5"/>
  <c r="S1833" i="5"/>
  <c r="S1817" i="5"/>
  <c r="R1838" i="5"/>
  <c r="S1789" i="5"/>
  <c r="I103" i="5"/>
  <c r="S282" i="5"/>
  <c r="F760" i="5"/>
  <c r="J760" i="5"/>
  <c r="S880" i="5"/>
  <c r="J979" i="5"/>
  <c r="F979" i="5"/>
  <c r="G979" i="5"/>
  <c r="I1344" i="5"/>
  <c r="S1374" i="5"/>
  <c r="S1536" i="5"/>
  <c r="G1579" i="5"/>
  <c r="F1579" i="5"/>
  <c r="J1579" i="5"/>
  <c r="G1744" i="5"/>
  <c r="R1744" i="5"/>
  <c r="I1783" i="5"/>
  <c r="H103" i="5"/>
  <c r="S240" i="5"/>
  <c r="S2420" i="5"/>
  <c r="F2104" i="5"/>
  <c r="G2112" i="5"/>
  <c r="S2024" i="5"/>
  <c r="R1943" i="5"/>
  <c r="J1838" i="5"/>
  <c r="S921" i="5"/>
  <c r="S991" i="5"/>
  <c r="J2099" i="5"/>
  <c r="S1648" i="5"/>
  <c r="J750" i="5"/>
  <c r="F750" i="5"/>
  <c r="S756" i="5"/>
  <c r="H1135" i="5"/>
  <c r="J1135" i="5"/>
  <c r="S2404" i="5"/>
  <c r="J2104" i="5"/>
  <c r="S2093" i="5"/>
  <c r="F1943" i="5"/>
  <c r="S1954" i="5"/>
  <c r="H1838" i="5"/>
  <c r="F822" i="5"/>
  <c r="S967" i="5"/>
  <c r="S979" i="5"/>
  <c r="S2368" i="5"/>
  <c r="J2075" i="5"/>
  <c r="H2099" i="5"/>
  <c r="R1115" i="5"/>
  <c r="J1115" i="5"/>
  <c r="F1115" i="5"/>
  <c r="G1115" i="5"/>
  <c r="I2112" i="5"/>
  <c r="F2112" i="5"/>
  <c r="S2081" i="5"/>
  <c r="J1943" i="5"/>
  <c r="S259" i="5"/>
  <c r="H2104" i="5"/>
  <c r="H2075" i="5"/>
  <c r="S2376" i="5"/>
  <c r="H551" i="5"/>
  <c r="F551" i="5"/>
  <c r="H1943" i="5"/>
  <c r="F1783" i="5"/>
  <c r="G103" i="5"/>
  <c r="S653" i="5"/>
  <c r="S658" i="5"/>
  <c r="S691" i="5"/>
  <c r="F686" i="5"/>
  <c r="J686" i="5"/>
  <c r="G1334" i="5"/>
  <c r="I1334" i="5"/>
  <c r="S1345" i="5"/>
  <c r="S2032" i="5"/>
  <c r="S356" i="5"/>
  <c r="F875" i="5"/>
  <c r="J875" i="5"/>
  <c r="S117" i="5"/>
  <c r="S677" i="5"/>
  <c r="S858" i="5"/>
  <c r="S1078" i="5"/>
  <c r="S1432" i="5"/>
  <c r="S747" i="5"/>
  <c r="R838" i="5"/>
  <c r="G838" i="5"/>
  <c r="R851" i="5"/>
  <c r="J851" i="5"/>
  <c r="H1155" i="5"/>
  <c r="F1155" i="5"/>
  <c r="F1687" i="5"/>
  <c r="J1687" i="5"/>
  <c r="J1998" i="5"/>
  <c r="G1998" i="5"/>
  <c r="S380" i="5"/>
  <c r="S1688" i="5"/>
  <c r="S576" i="5"/>
  <c r="S657" i="5"/>
  <c r="S731" i="5"/>
  <c r="J1224" i="5"/>
  <c r="S1382" i="5"/>
  <c r="S1590" i="5"/>
  <c r="H249" i="5"/>
  <c r="H1673" i="5"/>
  <c r="I1673" i="5"/>
  <c r="I289" i="5"/>
  <c r="J289" i="5"/>
  <c r="F289" i="5"/>
  <c r="R1617" i="5"/>
  <c r="H1617" i="5"/>
  <c r="J249" i="5"/>
  <c r="F249" i="5"/>
  <c r="G249" i="5"/>
  <c r="J49" i="5"/>
  <c r="H49" i="5"/>
  <c r="G49" i="5"/>
  <c r="F49" i="5"/>
  <c r="H1353" i="5"/>
  <c r="G1353" i="5"/>
  <c r="I1353" i="5"/>
  <c r="F1353" i="5"/>
  <c r="J1353" i="5"/>
  <c r="H1409" i="5"/>
  <c r="R1409" i="5"/>
  <c r="J1617" i="5"/>
  <c r="I249" i="5"/>
  <c r="G89" i="5"/>
  <c r="I89" i="5"/>
  <c r="F89" i="5"/>
  <c r="J89" i="5"/>
  <c r="J1225" i="5"/>
  <c r="I1225" i="5"/>
  <c r="G1441" i="5"/>
  <c r="I1441" i="5"/>
  <c r="R1441" i="5"/>
  <c r="J1441" i="5"/>
  <c r="R889" i="5"/>
  <c r="F889" i="5"/>
  <c r="I953" i="5"/>
  <c r="J953" i="5"/>
  <c r="F953" i="5"/>
  <c r="R249" i="5"/>
  <c r="I49" i="5"/>
  <c r="I2268" i="5"/>
  <c r="G2268" i="5"/>
  <c r="H2268" i="5"/>
  <c r="J2268" i="5"/>
  <c r="R2172" i="5"/>
  <c r="F2172" i="5"/>
  <c r="G2172" i="5"/>
  <c r="H2172" i="5"/>
  <c r="G1972" i="5"/>
  <c r="H1972" i="5"/>
  <c r="I1972" i="5"/>
  <c r="R1972" i="5"/>
  <c r="F1972" i="5"/>
  <c r="J1972" i="5"/>
  <c r="H1681" i="5"/>
  <c r="I1233" i="5"/>
  <c r="G769" i="5"/>
  <c r="G57" i="5"/>
  <c r="R697" i="5"/>
  <c r="J1313" i="5"/>
  <c r="I73" i="5"/>
  <c r="R649" i="5"/>
  <c r="I105" i="5"/>
  <c r="R417" i="5"/>
  <c r="G1529" i="5"/>
  <c r="F185" i="5"/>
  <c r="J361" i="5"/>
  <c r="G1681" i="5"/>
  <c r="F929" i="5"/>
  <c r="F697" i="5"/>
  <c r="F1313" i="5"/>
  <c r="H73" i="5"/>
  <c r="I185" i="5"/>
  <c r="I649" i="5"/>
  <c r="J73" i="5"/>
  <c r="J905" i="5"/>
  <c r="J1681" i="5"/>
  <c r="G257" i="5"/>
  <c r="R769" i="5"/>
  <c r="H257" i="5"/>
  <c r="F257" i="5"/>
  <c r="H2056" i="5"/>
  <c r="F2056" i="5"/>
  <c r="H433" i="5"/>
  <c r="H929" i="5"/>
  <c r="F769" i="5"/>
  <c r="R57" i="5"/>
  <c r="J769" i="5"/>
  <c r="I769" i="5"/>
  <c r="R433" i="5"/>
  <c r="J2328" i="5"/>
  <c r="G2328" i="5"/>
  <c r="R2398" i="5"/>
  <c r="H2398" i="5"/>
  <c r="G2398" i="5"/>
  <c r="S300" i="5"/>
  <c r="S338" i="5"/>
  <c r="J179" i="5"/>
  <c r="G2306" i="5"/>
  <c r="R321" i="5"/>
  <c r="H321" i="5"/>
  <c r="G321" i="5"/>
  <c r="F1417" i="5"/>
  <c r="G1417" i="5"/>
  <c r="R1417" i="5"/>
  <c r="J1417" i="5"/>
  <c r="R1601" i="5"/>
  <c r="J1601" i="5"/>
  <c r="J1529" i="5"/>
  <c r="G1233" i="5"/>
  <c r="H1233" i="5"/>
  <c r="R1593" i="5"/>
  <c r="I1529" i="5"/>
  <c r="J2497" i="5"/>
  <c r="I321" i="5"/>
  <c r="G1537" i="5"/>
  <c r="J1537" i="5"/>
  <c r="F1673" i="5"/>
  <c r="J1673" i="5"/>
  <c r="H25" i="5"/>
  <c r="J25" i="5"/>
  <c r="G25" i="5"/>
  <c r="R25" i="5"/>
  <c r="I905" i="5"/>
  <c r="F905" i="5"/>
  <c r="R1185" i="5"/>
  <c r="H1185" i="5"/>
  <c r="G1617" i="5"/>
  <c r="I1617" i="5"/>
  <c r="F1617" i="5"/>
  <c r="R1033" i="5"/>
  <c r="F1033" i="5"/>
  <c r="I145" i="5"/>
  <c r="J145" i="5"/>
  <c r="F145" i="5"/>
  <c r="G145" i="5"/>
  <c r="H145" i="5"/>
  <c r="G601" i="5"/>
  <c r="J601" i="5"/>
  <c r="F601" i="5"/>
  <c r="F321" i="5"/>
  <c r="H889" i="5"/>
  <c r="G1633" i="5"/>
  <c r="F1633" i="5"/>
  <c r="H1633" i="5"/>
  <c r="I1681" i="5"/>
  <c r="G41" i="5"/>
  <c r="H41" i="5"/>
  <c r="I41" i="5"/>
  <c r="J41" i="5"/>
  <c r="F41" i="5"/>
  <c r="G1385" i="5"/>
  <c r="J1385" i="5"/>
  <c r="I1385" i="5"/>
  <c r="G513" i="5"/>
  <c r="J513" i="5"/>
  <c r="H513" i="5"/>
  <c r="H1457" i="5"/>
  <c r="I1457" i="5"/>
  <c r="G1457" i="5"/>
  <c r="G1593" i="5"/>
  <c r="F1593" i="5"/>
  <c r="I1593" i="5"/>
  <c r="F1601" i="5"/>
  <c r="I1417" i="5"/>
  <c r="H289" i="5"/>
  <c r="G289" i="5"/>
  <c r="H1433" i="5"/>
  <c r="G1433" i="5"/>
  <c r="R1433" i="5"/>
  <c r="F1433" i="5"/>
  <c r="J1433" i="5"/>
  <c r="R601" i="5"/>
  <c r="G161" i="5"/>
  <c r="I161" i="5"/>
  <c r="H161" i="5"/>
  <c r="F161" i="5"/>
  <c r="R2497" i="5"/>
  <c r="J889" i="5"/>
  <c r="G889" i="5"/>
  <c r="I889" i="5"/>
  <c r="G1225" i="5"/>
  <c r="F1225" i="5"/>
  <c r="R1225" i="5"/>
  <c r="H1225" i="5"/>
  <c r="R257" i="5"/>
  <c r="J257" i="5"/>
  <c r="G417" i="5"/>
  <c r="I417" i="5"/>
  <c r="I1009" i="5"/>
  <c r="J1009" i="5"/>
  <c r="G1009" i="5"/>
  <c r="F625" i="5"/>
  <c r="R625" i="5"/>
  <c r="H625" i="5"/>
  <c r="J625" i="5"/>
  <c r="I625" i="5"/>
  <c r="G625" i="5"/>
  <c r="S110" i="5"/>
  <c r="S371" i="5"/>
  <c r="S667" i="5"/>
  <c r="F999" i="5"/>
  <c r="H999" i="5"/>
  <c r="I999" i="5"/>
  <c r="R999" i="5"/>
  <c r="S1005" i="5"/>
  <c r="S1214" i="5"/>
  <c r="H2442" i="5"/>
  <c r="J2442" i="5"/>
  <c r="R2442" i="5"/>
  <c r="F2442" i="5"/>
  <c r="G2442" i="5"/>
  <c r="S245" i="5"/>
  <c r="S820" i="5"/>
  <c r="I587" i="5"/>
  <c r="G587" i="5"/>
  <c r="R587" i="5"/>
  <c r="F614" i="5"/>
  <c r="H614" i="5"/>
  <c r="I614" i="5"/>
  <c r="R1792" i="5"/>
  <c r="G1792" i="5"/>
  <c r="S163" i="5"/>
  <c r="S602" i="5"/>
  <c r="S135" i="5"/>
  <c r="S1026" i="5"/>
  <c r="S464" i="5"/>
  <c r="H611" i="5"/>
  <c r="F611" i="5"/>
  <c r="S178" i="5"/>
  <c r="S1094" i="5"/>
  <c r="S714" i="5"/>
  <c r="S605" i="5"/>
  <c r="F1549" i="5"/>
  <c r="G1157" i="5"/>
  <c r="R981" i="5"/>
  <c r="G1957" i="5"/>
  <c r="S47" i="5"/>
  <c r="S87" i="5"/>
  <c r="S77" i="5"/>
  <c r="S76" i="5"/>
  <c r="S91" i="5"/>
  <c r="S71" i="5"/>
  <c r="S53" i="5"/>
  <c r="S55" i="5"/>
  <c r="S83" i="5"/>
  <c r="S63" i="5"/>
  <c r="S65" i="5"/>
  <c r="S86" i="5"/>
  <c r="H1820" i="5"/>
  <c r="G2116" i="5"/>
  <c r="R2084" i="5"/>
  <c r="H1812" i="5"/>
  <c r="J2084" i="5"/>
  <c r="G2084" i="5"/>
  <c r="R1708" i="5"/>
  <c r="J11" i="5"/>
  <c r="G2100" i="5"/>
  <c r="R2100" i="5"/>
  <c r="I1380" i="5"/>
  <c r="J8" i="5"/>
  <c r="G1420" i="5"/>
  <c r="J2100" i="5"/>
  <c r="J2492" i="5"/>
  <c r="I1420" i="5"/>
  <c r="H1788" i="5"/>
  <c r="F1420" i="5"/>
  <c r="G8" i="5"/>
  <c r="G1820" i="5"/>
  <c r="J2412" i="5"/>
  <c r="F1913" i="5"/>
  <c r="G1913" i="5"/>
  <c r="R1913" i="5"/>
  <c r="G2137" i="5"/>
  <c r="I1212" i="5"/>
  <c r="G1812" i="5"/>
  <c r="H1708" i="5"/>
  <c r="G1380" i="5"/>
  <c r="H11" i="5"/>
  <c r="F1380" i="5"/>
  <c r="G1340" i="5"/>
  <c r="J1841" i="5"/>
  <c r="J14" i="5"/>
  <c r="J2441" i="5"/>
  <c r="R2145" i="5"/>
  <c r="H2084" i="5"/>
  <c r="I2420" i="5"/>
  <c r="F765" i="5"/>
  <c r="I1253" i="5"/>
  <c r="R2468" i="5"/>
  <c r="R14" i="5"/>
  <c r="R1252" i="5"/>
  <c r="H1084" i="5"/>
  <c r="G2145" i="5"/>
  <c r="H2145" i="5"/>
  <c r="J1236" i="5"/>
  <c r="H2100" i="5"/>
  <c r="F14" i="5"/>
  <c r="I14" i="5"/>
  <c r="H2420" i="5"/>
  <c r="H213" i="5"/>
  <c r="H1180" i="5"/>
  <c r="F1820" i="5"/>
  <c r="F2100" i="5"/>
  <c r="H2468" i="5"/>
  <c r="I11" i="5"/>
  <c r="A29" i="6"/>
  <c r="R11" i="5"/>
  <c r="G21" i="5"/>
  <c r="F12" i="5"/>
  <c r="G14" i="5"/>
  <c r="F15" i="5"/>
  <c r="H8" i="5"/>
  <c r="R8" i="5"/>
  <c r="F8" i="5"/>
  <c r="G13" i="5"/>
  <c r="F45" i="5"/>
  <c r="I1236" i="5"/>
  <c r="G45" i="5"/>
  <c r="R1180" i="5"/>
  <c r="I45"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977" i="5"/>
  <c r="G1253" i="5"/>
  <c r="R1316" i="5"/>
  <c r="J844" i="5"/>
  <c r="I844" i="5"/>
  <c r="J7" i="5"/>
  <c r="H7" i="5"/>
  <c r="F7" i="5"/>
  <c r="I7" i="5"/>
  <c r="G7" i="5"/>
  <c r="G1316" i="5"/>
  <c r="G844" i="5"/>
  <c r="I1316" i="5"/>
  <c r="H5" i="5"/>
  <c r="F1212" i="5"/>
  <c r="F2460" i="5"/>
  <c r="R844" i="5"/>
  <c r="J1253" i="5"/>
  <c r="F1841" i="5"/>
  <c r="I1841" i="5"/>
  <c r="F2433" i="5"/>
  <c r="G97" i="5"/>
  <c r="F97" i="5"/>
  <c r="H97" i="5"/>
  <c r="I97" i="5"/>
  <c r="J97"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J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R7" i="5"/>
  <c r="I1396" i="5"/>
  <c r="I117"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I21" i="5"/>
  <c r="R21" i="5"/>
  <c r="J21" i="5"/>
  <c r="H21" i="5"/>
  <c r="G868" i="5"/>
  <c r="J868" i="5"/>
  <c r="F868" i="5"/>
  <c r="R868" i="5"/>
  <c r="H868" i="5"/>
  <c r="I868" i="5"/>
  <c r="G916" i="5"/>
  <c r="J916" i="5"/>
  <c r="R916" i="5"/>
  <c r="H916" i="5"/>
  <c r="I916" i="5"/>
  <c r="J1140" i="5"/>
  <c r="F1140" i="5"/>
  <c r="G1140" i="5"/>
  <c r="I1140" i="5"/>
  <c r="H1244" i="5"/>
  <c r="H1300" i="5"/>
  <c r="G1364" i="5"/>
  <c r="H1364" i="5"/>
  <c r="G29" i="5"/>
  <c r="H29" i="5"/>
  <c r="I29" i="5"/>
  <c r="F29" i="5"/>
  <c r="J29" i="5"/>
  <c r="R700" i="5"/>
  <c r="R876" i="5"/>
  <c r="H876" i="5"/>
  <c r="I876" i="5"/>
  <c r="G876" i="5"/>
  <c r="F876" i="5"/>
  <c r="J876" i="5"/>
  <c r="F732" i="5"/>
  <c r="G732" i="5"/>
  <c r="J732" i="5"/>
  <c r="I732" i="5"/>
  <c r="I804" i="5"/>
  <c r="G948" i="5"/>
  <c r="G1148" i="5"/>
  <c r="J1148" i="5"/>
  <c r="F1148" i="5"/>
  <c r="I1148" i="5"/>
  <c r="F1220" i="5"/>
  <c r="I1220" i="5"/>
  <c r="I1308" i="5"/>
  <c r="J1308" i="5"/>
  <c r="J37" i="5"/>
  <c r="I37"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J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F101" i="5"/>
  <c r="R101" i="5"/>
  <c r="H101" i="5"/>
  <c r="I101" i="5"/>
  <c r="J101" i="5"/>
  <c r="F165" i="5"/>
  <c r="R165" i="5"/>
  <c r="I165" i="5"/>
  <c r="H165" i="5"/>
  <c r="J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R61" i="5"/>
  <c r="I61" i="5"/>
  <c r="H61" i="5"/>
  <c r="I213" i="5"/>
  <c r="H389" i="5"/>
  <c r="R389" i="5"/>
  <c r="J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J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J173" i="5"/>
  <c r="R173" i="5"/>
  <c r="H173" i="5"/>
  <c r="H229" i="5"/>
  <c r="R229" i="5"/>
  <c r="J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J69" i="5"/>
  <c r="I69" i="5"/>
  <c r="R69" i="5"/>
  <c r="F69" i="5"/>
  <c r="F117" i="5"/>
  <c r="J117" i="5"/>
  <c r="R293" i="5"/>
  <c r="J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J93" i="5"/>
  <c r="R93" i="5"/>
  <c r="G93" i="5"/>
  <c r="H93" i="5"/>
  <c r="I93" i="5"/>
  <c r="F93" i="5"/>
  <c r="I149" i="5"/>
  <c r="R149" i="5"/>
  <c r="J3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J125" i="5"/>
  <c r="R197" i="5"/>
  <c r="F197" i="5"/>
  <c r="J197" i="5"/>
  <c r="R237" i="5"/>
  <c r="I237" i="5"/>
  <c r="J237" i="5"/>
  <c r="H237" i="5"/>
  <c r="F237" i="5"/>
  <c r="G237" i="5"/>
  <c r="F301" i="5"/>
  <c r="R301" i="5"/>
  <c r="I301" i="5"/>
  <c r="J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J180"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J100" i="5"/>
  <c r="F100" i="5"/>
  <c r="H100" i="5"/>
  <c r="G100" i="5"/>
  <c r="G204" i="5"/>
  <c r="J204" i="5"/>
  <c r="I204" i="5"/>
  <c r="F204" i="5"/>
  <c r="R204" i="5"/>
  <c r="H204" i="5"/>
  <c r="I652" i="5"/>
  <c r="G852" i="5"/>
  <c r="H852" i="5"/>
  <c r="J852" i="5"/>
  <c r="I852" i="5"/>
  <c r="F852" i="5"/>
  <c r="R852" i="5"/>
  <c r="F1940" i="5"/>
  <c r="I2020" i="5"/>
  <c r="H2164" i="5"/>
  <c r="F2164" i="5"/>
  <c r="I2164" i="5"/>
  <c r="J2164" i="5"/>
  <c r="J116" i="5"/>
  <c r="G116" i="5"/>
  <c r="F116" i="5"/>
  <c r="R116" i="5"/>
  <c r="H116" i="5"/>
  <c r="I116" i="5"/>
  <c r="J1740" i="5"/>
  <c r="I1740" i="5"/>
  <c r="F1740" i="5"/>
  <c r="R1740" i="5"/>
  <c r="R2306" i="5"/>
  <c r="R6" i="5"/>
  <c r="I2346" i="5"/>
  <c r="R5" i="5"/>
  <c r="R1269" i="5"/>
  <c r="H1269" i="5"/>
  <c r="F1269" i="5"/>
  <c r="F1157" i="5"/>
  <c r="J1157" i="5"/>
  <c r="I1157" i="5"/>
  <c r="H1157" i="5"/>
  <c r="R1157" i="5"/>
  <c r="J1549" i="5"/>
  <c r="H1549" i="5"/>
  <c r="R1549" i="5"/>
  <c r="I1549" i="5"/>
  <c r="S46" i="5"/>
  <c r="S40" i="5"/>
  <c r="S54" i="5"/>
  <c r="S66" i="5"/>
  <c r="S78" i="5"/>
  <c r="S89" i="5"/>
  <c r="S75" i="5"/>
  <c r="S25" i="5"/>
  <c r="S51" i="5"/>
  <c r="S49" i="5"/>
  <c r="S73" i="5"/>
  <c r="S85" i="5"/>
  <c r="S68" i="5"/>
  <c r="S88" i="5"/>
  <c r="S43" i="5"/>
  <c r="S57" i="5"/>
  <c r="S35" i="5"/>
  <c r="S23" i="5"/>
  <c r="S39" i="5"/>
  <c r="S59" i="5"/>
  <c r="S56" i="5"/>
  <c r="S34" i="5"/>
  <c r="S72" i="5"/>
  <c r="S31" i="5"/>
  <c r="S50" i="5"/>
  <c r="S41" i="5"/>
  <c r="S33" i="5"/>
  <c r="S60" i="5"/>
  <c r="S27" i="5"/>
  <c r="S20" i="5"/>
  <c r="S74" i="5"/>
  <c r="S36" i="5"/>
  <c r="S29" i="5"/>
  <c r="S11" i="5"/>
  <c r="S8" i="5"/>
  <c r="S14" i="5"/>
  <c r="J6" i="5"/>
  <c r="S7" i="5"/>
  <c r="S93" i="5"/>
  <c r="F9" i="5"/>
  <c r="H9" i="5"/>
  <c r="J12" i="5"/>
  <c r="J15" i="5"/>
  <c r="J16" i="5"/>
  <c r="R10" i="5"/>
  <c r="I10" i="5"/>
  <c r="S69" i="5"/>
  <c r="S61" i="5"/>
  <c r="S45" i="5"/>
  <c r="S17" i="5"/>
  <c r="S37" i="5"/>
  <c r="S21" i="5"/>
  <c r="S6" i="5"/>
  <c r="S13" i="5"/>
  <c r="S10" i="5"/>
  <c r="S15" i="5"/>
  <c r="S9" i="5"/>
  <c r="S16" i="5"/>
  <c r="S12" i="5"/>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I13" i="5"/>
  <c r="H2236" i="5"/>
  <c r="H645" i="5"/>
  <c r="H133" i="5"/>
  <c r="J269" i="5"/>
  <c r="G1704" i="5"/>
  <c r="F1704" i="5"/>
  <c r="H1415" i="5"/>
  <c r="R1415" i="5"/>
  <c r="I1415" i="5"/>
  <c r="R2389" i="5"/>
  <c r="G2389" i="5"/>
  <c r="H2389" i="5"/>
  <c r="F2389" i="5"/>
  <c r="R2213" i="5"/>
  <c r="G2213" i="5"/>
  <c r="H2117" i="5"/>
  <c r="F2117" i="5"/>
  <c r="F1901" i="5"/>
  <c r="J1901" i="5"/>
  <c r="G997" i="5"/>
  <c r="J997" i="5"/>
  <c r="G709" i="5"/>
  <c r="F709" i="5"/>
  <c r="R709" i="5"/>
  <c r="H709" i="5"/>
  <c r="I709" i="5"/>
  <c r="H13" i="5"/>
  <c r="J645" i="5"/>
  <c r="H1200" i="5"/>
  <c r="R13" i="5"/>
  <c r="R645" i="5"/>
  <c r="R2384" i="5"/>
  <c r="G1968" i="5"/>
  <c r="J71" i="5"/>
  <c r="F71" i="5"/>
  <c r="R71" i="5"/>
  <c r="H71" i="5"/>
  <c r="I71" i="5"/>
  <c r="J119" i="5"/>
  <c r="I171" i="5"/>
  <c r="R171" i="5"/>
  <c r="G235" i="5"/>
  <c r="F235" i="5"/>
  <c r="R235" i="5"/>
  <c r="J235" i="5"/>
  <c r="I235" i="5"/>
  <c r="H235" i="5"/>
  <c r="I303" i="5"/>
  <c r="H303" i="5"/>
  <c r="R303" i="5"/>
  <c r="J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3" i="5"/>
  <c r="J13" i="5"/>
  <c r="F1200" i="5"/>
  <c r="H2437" i="5"/>
  <c r="F2437" i="5"/>
  <c r="H1672" i="5"/>
  <c r="G1672" i="5"/>
  <c r="J1927" i="5"/>
  <c r="I1927" i="5"/>
  <c r="G1927" i="5"/>
  <c r="F1927" i="5"/>
  <c r="F2379" i="5"/>
  <c r="I2379" i="5"/>
  <c r="H2379" i="5"/>
  <c r="J2379" i="5"/>
  <c r="G2379" i="5"/>
  <c r="G2363" i="5"/>
  <c r="G2323" i="5"/>
  <c r="H2323" i="5"/>
  <c r="I2323" i="5"/>
  <c r="J2323" i="5"/>
  <c r="F2323" i="5"/>
  <c r="R2323" i="5"/>
  <c r="I2203" i="5"/>
  <c r="H2203" i="5"/>
  <c r="F2131" i="5"/>
  <c r="J2131" i="5"/>
  <c r="G2131" i="5"/>
  <c r="H2043" i="5"/>
  <c r="G2035" i="5"/>
  <c r="I2035" i="5"/>
  <c r="R2035" i="5"/>
  <c r="F2011"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H19" i="5"/>
  <c r="F67" i="5"/>
  <c r="R904" i="5"/>
  <c r="G839" i="5"/>
  <c r="R19" i="5"/>
  <c r="G187" i="5"/>
  <c r="H613" i="5"/>
  <c r="R613" i="5"/>
  <c r="H67" i="5"/>
  <c r="F276" i="5"/>
  <c r="F1691" i="5"/>
  <c r="I1691" i="5"/>
  <c r="H1691" i="5"/>
  <c r="H547" i="5"/>
  <c r="H2115" i="5"/>
  <c r="I187" i="5"/>
  <c r="G1691" i="5"/>
  <c r="I190" i="5"/>
  <c r="H187" i="5"/>
  <c r="I67" i="5"/>
  <c r="J67" i="5"/>
  <c r="G1563" i="5"/>
  <c r="R1691" i="5"/>
  <c r="H815" i="5"/>
  <c r="F815" i="5"/>
  <c r="H904" i="5"/>
  <c r="J639" i="5"/>
  <c r="G1967" i="5"/>
  <c r="J19"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J9" i="5"/>
  <c r="J132" i="5"/>
  <c r="I1964" i="5"/>
  <c r="F1637"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F6" i="5"/>
  <c r="H580" i="5"/>
  <c r="R580" i="5"/>
  <c r="G580" i="5"/>
  <c r="G1780" i="5"/>
  <c r="J1780" i="5"/>
  <c r="F1780" i="5"/>
  <c r="G2132" i="5"/>
  <c r="J2132" i="5"/>
  <c r="R2132" i="5"/>
  <c r="J133"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J277" i="5"/>
  <c r="H1777" i="5"/>
  <c r="F1777" i="5"/>
  <c r="I1697" i="5"/>
  <c r="R9" i="5"/>
  <c r="G9" i="5"/>
  <c r="I9" i="5"/>
  <c r="H228" i="5"/>
  <c r="I228" i="5"/>
  <c r="G1356" i="5"/>
  <c r="J1356" i="5"/>
  <c r="G1940" i="5"/>
  <c r="G2236" i="5"/>
  <c r="J2236" i="5"/>
  <c r="R485" i="5"/>
  <c r="J485" i="5"/>
  <c r="G652" i="5"/>
  <c r="F1732" i="5"/>
  <c r="R1964" i="5"/>
  <c r="G2135"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J221" i="5"/>
  <c r="R221" i="5"/>
  <c r="G221" i="5"/>
  <c r="I221" i="5"/>
  <c r="R172" i="5"/>
  <c r="I172" i="5"/>
  <c r="H172" i="5"/>
  <c r="J172" i="5"/>
  <c r="F172" i="5"/>
  <c r="G172" i="5"/>
  <c r="G2274" i="5"/>
  <c r="F2274" i="5"/>
  <c r="I2274" i="5"/>
  <c r="R2274" i="5"/>
  <c r="H2274" i="5"/>
  <c r="J2274" i="5"/>
  <c r="G2202" i="5"/>
  <c r="G2170" i="5"/>
  <c r="G2162" i="5"/>
  <c r="G2114" i="5"/>
  <c r="G2098" i="5"/>
  <c r="G2082" i="5"/>
  <c r="G2058" i="5"/>
  <c r="R1938" i="5"/>
  <c r="G1882" i="5"/>
  <c r="G1826" i="5"/>
  <c r="G1786" i="5"/>
  <c r="H1762" i="5"/>
  <c r="J1762" i="5"/>
  <c r="R1762" i="5"/>
  <c r="F1762" i="5"/>
  <c r="I1762" i="5"/>
  <c r="R1650" i="5"/>
  <c r="G1634" i="5"/>
  <c r="F1506" i="5"/>
  <c r="I1506" i="5"/>
  <c r="G1434" i="5"/>
  <c r="G1386" i="5"/>
  <c r="J1330" i="5"/>
  <c r="G1290" i="5"/>
  <c r="G1170" i="5"/>
  <c r="G1106" i="5"/>
  <c r="G1090" i="5"/>
  <c r="H1058" i="5"/>
  <c r="F1058" i="5"/>
  <c r="I1058" i="5"/>
  <c r="G1026" i="5"/>
  <c r="F938" i="5"/>
  <c r="J938" i="5"/>
  <c r="I938" i="5"/>
  <c r="H938" i="5"/>
  <c r="G730" i="5"/>
  <c r="G666" i="5"/>
  <c r="H610" i="5"/>
  <c r="R610" i="5"/>
  <c r="F610" i="5"/>
  <c r="G586" i="5"/>
  <c r="F586" i="5"/>
  <c r="H586" i="5"/>
  <c r="R586" i="5"/>
  <c r="J586" i="5"/>
  <c r="I586" i="5"/>
  <c r="G306" i="5"/>
  <c r="G234" i="5"/>
  <c r="R218" i="5"/>
  <c r="G34" i="5"/>
  <c r="G3" i="5"/>
  <c r="C19" i="3"/>
  <c r="B20" i="4"/>
  <c r="A11" i="6" s="1"/>
  <c r="B4" i="5"/>
  <c r="B10" i="4"/>
  <c r="A6" i="6" s="1"/>
  <c r="B22" i="4"/>
  <c r="A13" i="6" s="1"/>
  <c r="B4" i="4"/>
  <c r="B18" i="4"/>
  <c r="A10" i="6" s="1"/>
  <c r="B12" i="4"/>
  <c r="C15" i="3"/>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79" i="5"/>
  <c r="S171" i="5"/>
  <c r="S155" i="5"/>
  <c r="S147" i="5"/>
  <c r="S139" i="5"/>
  <c r="S123" i="5"/>
  <c r="S115" i="5"/>
  <c r="S107" i="5"/>
  <c r="S99" i="5"/>
  <c r="I15" i="5"/>
  <c r="H2020" i="5"/>
  <c r="H788" i="5"/>
  <c r="I628" i="5"/>
  <c r="R421" i="5"/>
  <c r="I1853" i="5"/>
  <c r="R1741" i="5"/>
  <c r="F861" i="5"/>
  <c r="F821" i="5"/>
  <c r="F789" i="5"/>
  <c r="J661" i="5"/>
  <c r="J1317" i="5"/>
  <c r="H1541" i="5"/>
  <c r="H637" i="5"/>
  <c r="J1021" i="5"/>
  <c r="F1852" i="5"/>
  <c r="F1748" i="5"/>
  <c r="R1404" i="5"/>
  <c r="J924" i="5"/>
  <c r="R1697" i="5"/>
  <c r="I2476" i="5"/>
  <c r="J1852" i="5"/>
  <c r="J268" i="5"/>
  <c r="H15" i="5"/>
  <c r="I12" i="5"/>
  <c r="F788" i="5"/>
  <c r="F421" i="5"/>
  <c r="R1117" i="5"/>
  <c r="R861" i="5"/>
  <c r="R821" i="5"/>
  <c r="R661" i="5"/>
  <c r="J1541" i="5"/>
  <c r="R1021" i="5"/>
  <c r="I581" i="5"/>
  <c r="J748" i="5"/>
  <c r="F684" i="5"/>
  <c r="J2276" i="5"/>
  <c r="F2036" i="5"/>
  <c r="J1884" i="5"/>
  <c r="I924" i="5"/>
  <c r="F1697" i="5"/>
  <c r="R1809" i="5"/>
  <c r="G1151" i="5"/>
  <c r="H1399" i="5"/>
  <c r="I1151" i="5"/>
  <c r="G15" i="5"/>
  <c r="H12" i="5"/>
  <c r="J2020" i="5"/>
  <c r="J1772" i="5"/>
  <c r="G1709" i="5"/>
  <c r="J1117" i="5"/>
  <c r="J861" i="5"/>
  <c r="J789" i="5"/>
  <c r="G1021" i="5"/>
  <c r="H581" i="5"/>
  <c r="J684" i="5"/>
  <c r="R2476" i="5"/>
  <c r="H2036" i="5"/>
  <c r="H924" i="5"/>
  <c r="J1697" i="5"/>
  <c r="H1737" i="5"/>
  <c r="G1388" i="5"/>
  <c r="I2498" i="5"/>
  <c r="G268" i="5"/>
  <c r="I421" i="5"/>
  <c r="H1853" i="5"/>
  <c r="F1741" i="5"/>
  <c r="F1709" i="5"/>
  <c r="I661" i="5"/>
  <c r="H1317" i="5"/>
  <c r="H1021" i="5"/>
  <c r="F581" i="5"/>
  <c r="G508" i="5"/>
  <c r="J2476" i="5"/>
  <c r="R1521" i="5"/>
  <c r="I1737" i="5"/>
  <c r="J1748" i="5"/>
  <c r="G1371" i="5"/>
  <c r="J2498" i="5"/>
  <c r="F268" i="5"/>
  <c r="R15" i="5"/>
  <c r="I1772" i="5"/>
  <c r="J421" i="5"/>
  <c r="R1853" i="5"/>
  <c r="J1741" i="5"/>
  <c r="J1709" i="5"/>
  <c r="I1117" i="5"/>
  <c r="G861" i="5"/>
  <c r="J821" i="5"/>
  <c r="I789" i="5"/>
  <c r="J1365" i="5"/>
  <c r="R1605" i="5"/>
  <c r="F1021" i="5"/>
  <c r="R581" i="5"/>
  <c r="I157" i="5"/>
  <c r="J508" i="5"/>
  <c r="H2276" i="5"/>
  <c r="F1884" i="5"/>
  <c r="R924" i="5"/>
  <c r="R1881" i="5"/>
  <c r="H1697" i="5"/>
  <c r="F1151" i="5"/>
  <c r="H1371" i="5"/>
  <c r="F2498" i="5"/>
  <c r="H221" i="5"/>
  <c r="F1645" i="5"/>
  <c r="G12" i="5"/>
  <c r="R12" i="5"/>
  <c r="F2020" i="5"/>
  <c r="R1772" i="5"/>
  <c r="F1853" i="5"/>
  <c r="I1741" i="5"/>
  <c r="I1709" i="5"/>
  <c r="H1117" i="5"/>
  <c r="I861" i="5"/>
  <c r="H82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J53" i="5"/>
  <c r="F53" i="5"/>
  <c r="J91" i="5"/>
  <c r="F91" i="5"/>
  <c r="I91" i="5"/>
  <c r="R91" i="5"/>
  <c r="G91" i="5"/>
  <c r="G131" i="5"/>
  <c r="F131" i="5"/>
  <c r="J131" i="5"/>
  <c r="H143" i="5"/>
  <c r="I143" i="5"/>
  <c r="J143" i="5"/>
  <c r="H155" i="5"/>
  <c r="R155" i="5"/>
  <c r="J155" i="5"/>
  <c r="G219" i="5"/>
  <c r="F219" i="5"/>
  <c r="H219" i="5"/>
  <c r="J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J387" i="5"/>
  <c r="H387" i="5"/>
  <c r="F387" i="5"/>
  <c r="G387" i="5"/>
  <c r="R387" i="5"/>
  <c r="H2304" i="5"/>
  <c r="J2304" i="5"/>
  <c r="G2304" i="5"/>
  <c r="R2304" i="5"/>
  <c r="I2056" i="5"/>
  <c r="J2056" i="5"/>
  <c r="G78" i="5"/>
  <c r="I78" i="5"/>
  <c r="J78" i="5"/>
  <c r="R78" i="5"/>
  <c r="F78" i="5"/>
  <c r="I24" i="5"/>
  <c r="J24"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3" i="2"/>
  <c r="B13" i="3"/>
  <c r="A35" i="2"/>
  <c r="C12" i="3"/>
  <c r="B14" i="3"/>
  <c r="B15" i="3"/>
  <c r="B39" i="4"/>
  <c r="B51" i="4" s="1"/>
  <c r="A34" i="6" s="1"/>
  <c r="A7" i="2"/>
  <c r="B14" i="4"/>
  <c r="B7" i="3"/>
  <c r="A31" i="2"/>
  <c r="C8" i="3"/>
  <c r="B18" i="3"/>
  <c r="B73" i="4"/>
  <c r="A51" i="6" s="1"/>
  <c r="A50" i="2"/>
  <c r="A40" i="2"/>
  <c r="C18" i="3"/>
  <c r="A3" i="2"/>
  <c r="I4" i="4"/>
  <c r="C13" i="3"/>
  <c r="A41" i="2"/>
  <c r="A27" i="2"/>
  <c r="A55" i="2"/>
  <c r="A66" i="2"/>
  <c r="A73" i="2"/>
  <c r="A16" i="2"/>
  <c r="C17" i="3"/>
  <c r="A20" i="2"/>
  <c r="B6" i="3"/>
  <c r="B2" i="3"/>
  <c r="A49" i="2"/>
  <c r="B13" i="4"/>
  <c r="A19" i="2"/>
  <c r="A38" i="2"/>
  <c r="A1" i="2"/>
  <c r="B83" i="4"/>
  <c r="A58" i="6" s="1"/>
  <c r="B10" i="3"/>
  <c r="A8" i="2"/>
  <c r="A2" i="2"/>
  <c r="A51" i="2"/>
  <c r="B67" i="4"/>
  <c r="C2" i="3"/>
  <c r="A45" i="2"/>
  <c r="B8" i="4"/>
  <c r="A4" i="6" s="1"/>
  <c r="A46" i="2"/>
  <c r="A72" i="2"/>
  <c r="C14" i="3"/>
  <c r="A14" i="2"/>
  <c r="A48" i="2"/>
  <c r="C10" i="3"/>
  <c r="A12" i="2"/>
  <c r="A42" i="2"/>
  <c r="A26" i="2"/>
  <c r="A11" i="2"/>
  <c r="C4" i="3"/>
  <c r="B17" i="3"/>
  <c r="A29" i="2"/>
  <c r="B19" i="3"/>
  <c r="C20"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J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J336" i="5"/>
  <c r="H336" i="5"/>
  <c r="R336" i="5"/>
  <c r="F336" i="5"/>
  <c r="J280" i="5"/>
  <c r="R280" i="5"/>
  <c r="G280" i="5"/>
  <c r="I280" i="5"/>
  <c r="H280" i="5"/>
  <c r="F280" i="5"/>
  <c r="G230" i="5"/>
  <c r="J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G37" i="5"/>
  <c r="F37" i="5"/>
  <c r="R37" i="5"/>
  <c r="I956" i="5"/>
  <c r="G956" i="5"/>
  <c r="F956" i="5"/>
  <c r="R956" i="5"/>
  <c r="I796" i="5"/>
  <c r="G796" i="5"/>
  <c r="G900" i="5"/>
  <c r="J900" i="5"/>
  <c r="H2113" i="5"/>
  <c r="R2113" i="5"/>
  <c r="G109" i="5"/>
  <c r="J109" i="5"/>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45" i="5"/>
  <c r="J45" i="5"/>
  <c r="H828" i="5"/>
  <c r="R828" i="5"/>
  <c r="G828" i="5"/>
  <c r="G892" i="5"/>
  <c r="J892" i="5"/>
  <c r="F1036" i="5"/>
  <c r="H1036" i="5"/>
  <c r="G1036" i="5"/>
  <c r="R2220" i="5"/>
  <c r="F2220" i="5"/>
  <c r="I2220" i="5"/>
  <c r="G2220" i="5"/>
  <c r="H2460" i="5"/>
  <c r="R2460" i="5"/>
  <c r="H6" i="5"/>
  <c r="G61" i="5"/>
  <c r="J61" i="5"/>
  <c r="G117" i="5"/>
  <c r="R117" i="5"/>
  <c r="G213" i="5"/>
  <c r="R213" i="5"/>
  <c r="J213" i="5"/>
  <c r="F213" i="5"/>
  <c r="G645" i="5"/>
  <c r="F645" i="5"/>
  <c r="J741" i="5"/>
  <c r="G741" i="5"/>
  <c r="G17" i="5"/>
  <c r="I17" i="5"/>
  <c r="R508" i="5"/>
  <c r="F508" i="5"/>
  <c r="I684" i="5"/>
  <c r="R684" i="5"/>
  <c r="H684" i="5"/>
  <c r="R748" i="5"/>
  <c r="H748" i="5"/>
  <c r="F748" i="5"/>
  <c r="G748" i="5"/>
  <c r="I748" i="5"/>
  <c r="R1228" i="5"/>
  <c r="I1228" i="5"/>
  <c r="H1228" i="5"/>
  <c r="J1228" i="5"/>
  <c r="R1268" i="5"/>
  <c r="H1268" i="5"/>
  <c r="J1268" i="5"/>
  <c r="G637" i="5"/>
  <c r="J637" i="5"/>
  <c r="G157" i="5"/>
  <c r="J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J309" i="5"/>
  <c r="F309" i="5"/>
  <c r="H85" i="5"/>
  <c r="J85" i="5"/>
  <c r="I85" i="5"/>
  <c r="F85" i="5"/>
  <c r="G2474" i="5"/>
  <c r="J2458" i="5"/>
  <c r="I2458" i="5"/>
  <c r="R2458" i="5"/>
  <c r="H2458" i="5"/>
  <c r="G2450" i="5"/>
  <c r="I2442" i="5"/>
  <c r="G2434" i="5"/>
  <c r="G2426" i="5"/>
  <c r="G2418" i="5"/>
  <c r="R2418" i="5"/>
  <c r="I2418" i="5"/>
  <c r="F2418" i="5"/>
  <c r="J2418" i="5"/>
  <c r="H2418" i="5"/>
  <c r="G2410" i="5"/>
  <c r="G2402" i="5"/>
  <c r="G2394" i="5"/>
  <c r="G2378" i="5"/>
  <c r="G2370" i="5"/>
  <c r="G2362" i="5"/>
  <c r="G2322" i="5"/>
  <c r="G2314" i="5"/>
  <c r="G2290" i="5"/>
  <c r="G2282" i="5"/>
  <c r="G2266" i="5"/>
  <c r="H2258" i="5"/>
  <c r="G2250" i="5"/>
  <c r="G2242" i="5"/>
  <c r="G2234" i="5"/>
  <c r="G2218" i="5"/>
  <c r="G2210" i="5"/>
  <c r="G2194" i="5"/>
  <c r="G2186" i="5"/>
  <c r="R2178" i="5"/>
  <c r="I2178" i="5"/>
  <c r="H2178" i="5"/>
  <c r="I2162" i="5"/>
  <c r="G2154" i="5"/>
  <c r="G2146" i="5"/>
  <c r="G2138" i="5"/>
  <c r="J2138" i="5"/>
  <c r="H2138" i="5"/>
  <c r="R2138" i="5"/>
  <c r="I2138" i="5"/>
  <c r="G2130" i="5"/>
  <c r="G2122" i="5"/>
  <c r="G2090" i="5"/>
  <c r="G2074" i="5"/>
  <c r="H2058" i="5"/>
  <c r="F2058" i="5"/>
  <c r="R2058" i="5"/>
  <c r="J2058" i="5"/>
  <c r="G2050" i="5"/>
  <c r="G2042" i="5"/>
  <c r="G2034" i="5"/>
  <c r="G2026" i="5"/>
  <c r="G2002" i="5"/>
  <c r="R1994" i="5"/>
  <c r="F1994" i="5"/>
  <c r="J1994" i="5"/>
  <c r="H1994" i="5"/>
  <c r="G1986" i="5"/>
  <c r="G1978" i="5"/>
  <c r="G1970" i="5"/>
  <c r="G1962" i="5"/>
  <c r="G1946" i="5"/>
  <c r="I1938" i="5"/>
  <c r="H1938" i="5"/>
  <c r="G1922" i="5"/>
  <c r="G1906" i="5"/>
  <c r="G1898" i="5"/>
  <c r="G1890" i="5"/>
  <c r="G1874" i="5"/>
  <c r="R1700" i="5"/>
  <c r="I1796" i="5"/>
  <c r="I1652" i="5"/>
  <c r="I1569" i="5"/>
  <c r="R2412" i="5"/>
  <c r="R1172" i="5"/>
  <c r="R2452" i="5"/>
  <c r="R1876" i="5"/>
  <c r="J2452" i="5"/>
  <c r="F1724" i="5"/>
  <c r="G1276" i="5"/>
  <c r="I1276" i="5"/>
  <c r="F2412" i="5"/>
  <c r="R1724" i="5"/>
  <c r="R1276" i="5"/>
  <c r="R1900" i="5"/>
  <c r="H1172" i="5"/>
  <c r="R1652" i="5"/>
  <c r="G1900" i="5"/>
  <c r="G1724" i="5"/>
  <c r="J1276" i="5"/>
  <c r="F2458" i="5"/>
  <c r="G1850" i="5"/>
  <c r="G1810" i="5"/>
  <c r="G1802" i="5"/>
  <c r="G1778" i="5"/>
  <c r="G1770" i="5"/>
  <c r="G1746" i="5"/>
  <c r="G1714" i="5"/>
  <c r="G1682" i="5"/>
  <c r="G1674" i="5"/>
  <c r="G1642" i="5"/>
  <c r="R1634" i="5"/>
  <c r="F1634" i="5"/>
  <c r="G1626" i="5"/>
  <c r="G1602" i="5"/>
  <c r="G1578" i="5"/>
  <c r="G1530" i="5"/>
  <c r="R1506" i="5"/>
  <c r="J1506" i="5"/>
  <c r="G1498" i="5"/>
  <c r="G1490" i="5"/>
  <c r="G1482" i="5"/>
  <c r="J1466" i="5"/>
  <c r="G1450" i="5"/>
  <c r="G1426" i="5"/>
  <c r="F1418" i="5"/>
  <c r="J1418" i="5"/>
  <c r="H1418" i="5"/>
  <c r="I1418" i="5"/>
  <c r="R1418" i="5"/>
  <c r="G1410" i="5"/>
  <c r="G1402" i="5"/>
  <c r="G1394" i="5"/>
  <c r="G1354" i="5"/>
  <c r="G1346" i="5"/>
  <c r="G1338" i="5"/>
  <c r="G1322" i="5"/>
  <c r="G1314" i="5"/>
  <c r="J1290" i="5"/>
  <c r="R1290" i="5"/>
  <c r="G1282" i="5"/>
  <c r="I1274" i="5"/>
  <c r="F1274" i="5"/>
  <c r="G1258" i="5"/>
  <c r="G1242" i="5"/>
  <c r="I1242" i="5"/>
  <c r="H1242" i="5"/>
  <c r="J1242" i="5"/>
  <c r="F1242" i="5"/>
  <c r="R1242" i="5"/>
  <c r="G1218" i="5"/>
  <c r="G1202" i="5"/>
  <c r="G1194" i="5"/>
  <c r="J1170" i="5"/>
  <c r="G1162" i="5"/>
  <c r="J1162" i="5"/>
  <c r="G1138" i="5"/>
  <c r="G1130" i="5"/>
  <c r="G1114" i="5"/>
  <c r="G1098" i="5"/>
  <c r="G1082" i="5"/>
  <c r="G1066" i="5"/>
  <c r="R1066" i="5"/>
  <c r="J1066" i="5"/>
  <c r="H1066" i="5"/>
  <c r="F1066" i="5"/>
  <c r="I1066" i="5"/>
  <c r="G1050" i="5"/>
  <c r="G1042" i="5"/>
  <c r="G1010" i="5"/>
  <c r="G1002" i="5"/>
  <c r="G986" i="5"/>
  <c r="G962" i="5"/>
  <c r="G954" i="5"/>
  <c r="G938" i="5"/>
  <c r="R938" i="5"/>
  <c r="G930" i="5"/>
  <c r="G914" i="5"/>
  <c r="G874" i="5"/>
  <c r="R874" i="5"/>
  <c r="G866" i="5"/>
  <c r="G858" i="5"/>
  <c r="G850" i="5"/>
  <c r="G842" i="5"/>
  <c r="I834" i="5"/>
  <c r="G826" i="5"/>
  <c r="G818" i="5"/>
  <c r="G810" i="5"/>
  <c r="G802" i="5"/>
  <c r="G794" i="5"/>
  <c r="G786" i="5"/>
  <c r="G762" i="5"/>
  <c r="G754" i="5"/>
  <c r="F754" i="5"/>
  <c r="H754" i="5"/>
  <c r="I754" i="5"/>
  <c r="J754" i="5"/>
  <c r="R754" i="5"/>
  <c r="G738" i="5"/>
  <c r="G722" i="5"/>
  <c r="G714" i="5"/>
  <c r="G690" i="5"/>
  <c r="G674" i="5"/>
  <c r="G642" i="5"/>
  <c r="I626" i="5"/>
  <c r="H626" i="5"/>
  <c r="R626" i="5"/>
  <c r="F626" i="5"/>
  <c r="J626" i="5"/>
  <c r="G618" i="5"/>
  <c r="G570" i="5"/>
  <c r="G562" i="5"/>
  <c r="G554" i="5"/>
  <c r="G538" i="5"/>
  <c r="G530" i="5"/>
  <c r="G514" i="5"/>
  <c r="G490" i="5"/>
  <c r="G482" i="5"/>
  <c r="G474" i="5"/>
  <c r="G442" i="5"/>
  <c r="G434" i="5"/>
  <c r="G426" i="5"/>
  <c r="G410" i="5"/>
  <c r="H410" i="5"/>
  <c r="J410" i="5"/>
  <c r="F410" i="5"/>
  <c r="I410" i="5"/>
  <c r="G402" i="5"/>
  <c r="G386" i="5"/>
  <c r="G362" i="5"/>
  <c r="G330" i="5"/>
  <c r="G314" i="5"/>
  <c r="G298" i="5"/>
  <c r="G282" i="5"/>
  <c r="G274" i="5"/>
  <c r="G226" i="5"/>
  <c r="G218" i="5"/>
  <c r="H218" i="5"/>
  <c r="I218" i="5"/>
  <c r="J218" i="5"/>
  <c r="F218" i="5"/>
  <c r="G210" i="5"/>
  <c r="G186" i="5"/>
  <c r="G170" i="5"/>
  <c r="G162" i="5"/>
  <c r="G154" i="5"/>
  <c r="G146" i="5"/>
  <c r="G122" i="5"/>
  <c r="G106" i="5"/>
  <c r="G98" i="5"/>
  <c r="G90" i="5"/>
  <c r="R82" i="5"/>
  <c r="F82" i="5"/>
  <c r="J82" i="5"/>
  <c r="B31" i="4"/>
  <c r="A19" i="6" s="1"/>
  <c r="B21" i="4"/>
  <c r="A12" i="6" s="1"/>
  <c r="B17" i="4"/>
  <c r="A9" i="6" s="1"/>
  <c r="B15" i="4"/>
  <c r="A7" i="6" s="1"/>
  <c r="B19" i="4"/>
  <c r="B25" i="4"/>
  <c r="A14" i="6" s="1"/>
  <c r="D2" i="4"/>
  <c r="B6" i="4"/>
  <c r="C21" i="3"/>
  <c r="B9" i="4"/>
  <c r="A5" i="6" s="1"/>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G1418" i="5"/>
  <c r="H834" i="5"/>
  <c r="G626" i="5"/>
  <c r="F1339" i="5"/>
  <c r="G1339" i="5"/>
  <c r="H1339" i="5"/>
  <c r="J1339" i="5"/>
  <c r="G1307" i="5"/>
  <c r="J1307" i="5"/>
  <c r="R1307" i="5"/>
  <c r="F1307" i="5"/>
  <c r="H1275" i="5"/>
  <c r="I1275" i="5"/>
  <c r="R1275" i="5"/>
  <c r="I1243" i="5"/>
  <c r="G1243" i="5"/>
  <c r="F1243" i="5"/>
  <c r="H1243" i="5"/>
  <c r="F1211" i="5"/>
  <c r="G2439" i="5"/>
  <c r="R2439" i="5"/>
  <c r="S187" i="5"/>
  <c r="S635" i="5"/>
  <c r="R31" i="5"/>
  <c r="J31" i="5"/>
  <c r="I2328" i="5"/>
  <c r="R2328" i="5"/>
  <c r="S659" i="5"/>
  <c r="S379" i="5"/>
  <c r="G1616" i="5"/>
  <c r="F1616" i="5"/>
  <c r="H443" i="5"/>
  <c r="F443" i="5"/>
  <c r="I2239" i="5"/>
  <c r="G2239" i="5"/>
  <c r="J2239" i="5"/>
  <c r="H2239" i="5"/>
  <c r="H2484" i="5"/>
  <c r="F2484"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H359" i="5"/>
  <c r="G359" i="5"/>
  <c r="J359" i="5"/>
  <c r="R359" i="5"/>
  <c r="I359" i="5"/>
  <c r="J2437" i="5"/>
  <c r="I188" i="5"/>
  <c r="F2445" i="5"/>
  <c r="R2003" i="5"/>
  <c r="J2003" i="5"/>
  <c r="I2003" i="5"/>
  <c r="I2213" i="5"/>
  <c r="F2213" i="5"/>
  <c r="J2213" i="5"/>
  <c r="I2437" i="5"/>
  <c r="H2493" i="5"/>
  <c r="R2445" i="5"/>
  <c r="G2211" i="5"/>
  <c r="G188" i="5"/>
  <c r="F2493" i="5"/>
  <c r="H188" i="5"/>
  <c r="G2493" i="5"/>
  <c r="R2493" i="5"/>
  <c r="I2445" i="5"/>
  <c r="F1309" i="5"/>
  <c r="J1309" i="5"/>
  <c r="F2211" i="5"/>
  <c r="R2211" i="5"/>
  <c r="I2211" i="5"/>
  <c r="J2211" i="5"/>
  <c r="R2259" i="5"/>
  <c r="I2259" i="5"/>
  <c r="F2259" i="5"/>
  <c r="H2332" i="5"/>
  <c r="G2324" i="5"/>
  <c r="G540" i="5"/>
  <c r="G404" i="5"/>
  <c r="G2396" i="5"/>
  <c r="G2445" i="5"/>
  <c r="I2493" i="5"/>
  <c r="J1864" i="5"/>
  <c r="F2069" i="5"/>
  <c r="R2069" i="5"/>
  <c r="G1888" i="5"/>
  <c r="H25" i="6"/>
  <c r="D25" i="6"/>
  <c r="D31" i="6"/>
  <c r="J4" i="5"/>
  <c r="M4" i="5"/>
  <c r="K4" i="5"/>
  <c r="P4" i="5"/>
  <c r="D4" i="8"/>
  <c r="B1001" i="7"/>
  <c r="B35" i="4"/>
  <c r="B3" i="6"/>
  <c r="A4" i="8"/>
  <c r="B22" i="3"/>
  <c r="B4" i="8"/>
  <c r="B34" i="4"/>
  <c r="B40" i="4"/>
  <c r="B58" i="4" s="1"/>
  <c r="A40" i="6" s="1"/>
  <c r="C3" i="6"/>
  <c r="I4" i="8"/>
  <c r="C5" i="7"/>
  <c r="A1" i="6"/>
  <c r="A85" i="4"/>
  <c r="B33" i="4"/>
  <c r="A21" i="6" s="1"/>
  <c r="B81" i="4"/>
  <c r="A57" i="6" s="1"/>
  <c r="H4" i="5"/>
  <c r="O4" i="5"/>
  <c r="B2" i="5"/>
  <c r="B41" i="4"/>
  <c r="B65" i="4" s="1"/>
  <c r="A46" i="6" s="1"/>
  <c r="D3" i="6"/>
  <c r="B20" i="1"/>
  <c r="B29" i="4"/>
  <c r="A18" i="6" s="1"/>
  <c r="A3" i="6"/>
  <c r="D5" i="7"/>
  <c r="B32" i="4"/>
  <c r="A20" i="6" s="1"/>
  <c r="N4" i="5"/>
  <c r="B28" i="4"/>
  <c r="A17" i="6" s="1"/>
  <c r="G4" i="5"/>
  <c r="A1" i="7"/>
  <c r="F4" i="5"/>
  <c r="C4" i="8"/>
  <c r="A1" i="8"/>
  <c r="B79" i="4"/>
  <c r="A55" i="6" s="1"/>
  <c r="D1" i="6"/>
  <c r="C18" i="6"/>
  <c r="C35" i="6"/>
  <c r="B5" i="7"/>
  <c r="C26" i="6"/>
  <c r="C41" i="6"/>
  <c r="C45" i="6"/>
  <c r="A64" i="2"/>
  <c r="A47" i="2"/>
  <c r="H4" i="8"/>
  <c r="F4" i="8"/>
  <c r="B3" i="5"/>
  <c r="G4" i="8"/>
  <c r="I4" i="5"/>
  <c r="L4" i="5"/>
  <c r="B68" i="4"/>
  <c r="A47" i="6" s="1"/>
  <c r="A4" i="5"/>
  <c r="G25" i="4"/>
  <c r="G43" i="4" s="1"/>
  <c r="D25" i="4"/>
  <c r="D55" i="4" s="1"/>
  <c r="I1537" i="5"/>
  <c r="H1537" i="5"/>
  <c r="I1433" i="5"/>
  <c r="R1313" i="5"/>
  <c r="I1313" i="5"/>
  <c r="J793" i="5"/>
  <c r="H793" i="5"/>
  <c r="R793" i="5"/>
  <c r="G457" i="5"/>
  <c r="F457" i="5"/>
  <c r="I433" i="5"/>
  <c r="J433" i="5"/>
  <c r="F369" i="5"/>
  <c r="H369" i="5"/>
  <c r="R305" i="5"/>
  <c r="H105" i="5"/>
  <c r="J105" i="5"/>
  <c r="F661" i="5"/>
  <c r="G661" i="5"/>
  <c r="F1812" i="5"/>
  <c r="R1812" i="5"/>
  <c r="J2480" i="5"/>
  <c r="I2480" i="5"/>
  <c r="G2473" i="5"/>
  <c r="G2409" i="5"/>
  <c r="J2321" i="5"/>
  <c r="R2321" i="5"/>
  <c r="G2313" i="5"/>
  <c r="F2281" i="5"/>
  <c r="I2281" i="5"/>
  <c r="J2281" i="5"/>
  <c r="G2233" i="5"/>
  <c r="G2193" i="5"/>
  <c r="F1905" i="5"/>
  <c r="I1905" i="5"/>
  <c r="G1425" i="5"/>
  <c r="G1337" i="5"/>
  <c r="G1305" i="5"/>
  <c r="I1281" i="5"/>
  <c r="F1281" i="5"/>
  <c r="H1281" i="5"/>
  <c r="G1265" i="5"/>
  <c r="G1201" i="5"/>
  <c r="F1193" i="5"/>
  <c r="R1193" i="5"/>
  <c r="J1161" i="5"/>
  <c r="I1161" i="5"/>
  <c r="J1137" i="5"/>
  <c r="H1137" i="5"/>
  <c r="F1137" i="5"/>
  <c r="G961" i="5"/>
  <c r="G945" i="5"/>
  <c r="G705" i="5"/>
  <c r="I689" i="5"/>
  <c r="F689" i="5"/>
  <c r="G641" i="5"/>
  <c r="G609" i="5"/>
  <c r="I409" i="5"/>
  <c r="R409" i="5"/>
  <c r="H409" i="5"/>
  <c r="J409" i="5"/>
  <c r="F313" i="5"/>
  <c r="J313" i="5"/>
  <c r="H281" i="5"/>
  <c r="R281" i="5"/>
  <c r="I193" i="5"/>
  <c r="H193" i="5"/>
  <c r="R193" i="5"/>
  <c r="F193" i="5"/>
  <c r="H129" i="5"/>
  <c r="G26"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S131" i="5"/>
  <c r="S67" i="5"/>
  <c r="S19" i="5"/>
  <c r="H2439" i="5"/>
  <c r="S2107" i="5"/>
  <c r="S1979" i="5"/>
  <c r="J2041" i="5"/>
  <c r="I2321" i="5"/>
  <c r="I2071" i="5"/>
  <c r="G2200" i="5"/>
  <c r="R2200" i="5"/>
  <c r="H2200" i="5"/>
  <c r="J2200" i="5"/>
  <c r="I2200" i="5"/>
  <c r="I2144" i="5"/>
  <c r="J2144" i="5"/>
  <c r="S1419" i="5"/>
  <c r="R2265" i="5"/>
  <c r="R2332" i="5"/>
  <c r="S1395" i="5"/>
  <c r="S963" i="5"/>
  <c r="G409" i="5"/>
  <c r="G84" i="5"/>
  <c r="R56" i="5"/>
  <c r="F129" i="5"/>
  <c r="I129" i="5"/>
  <c r="J2332" i="5"/>
  <c r="I2265" i="5"/>
  <c r="R313" i="5"/>
  <c r="S923" i="5"/>
  <c r="J2439" i="5"/>
  <c r="R1281" i="5"/>
  <c r="G2321" i="5"/>
  <c r="F409" i="5"/>
  <c r="F753" i="5"/>
  <c r="S1171" i="5"/>
  <c r="S211" i="5"/>
  <c r="H56" i="5"/>
  <c r="G281" i="5"/>
  <c r="R689" i="5"/>
  <c r="R129" i="5"/>
  <c r="S1811" i="5"/>
  <c r="S1179" i="5"/>
  <c r="S1187" i="5"/>
  <c r="S995" i="5"/>
  <c r="H82" i="5"/>
  <c r="R2281" i="5"/>
  <c r="G1137" i="5"/>
  <c r="F2321" i="5"/>
  <c r="F2200" i="5"/>
  <c r="S1299" i="5"/>
  <c r="G864" i="5"/>
  <c r="F864" i="5"/>
  <c r="H84" i="5"/>
  <c r="F84" i="5"/>
  <c r="J1319" i="5"/>
  <c r="G2265" i="5"/>
  <c r="S1667" i="5"/>
  <c r="S1603" i="5"/>
  <c r="J193" i="5"/>
  <c r="G1281" i="5"/>
  <c r="H2321" i="5"/>
  <c r="G1161" i="5"/>
  <c r="S1947" i="5"/>
  <c r="G2121" i="5"/>
  <c r="R84" i="5"/>
  <c r="S1867" i="5"/>
  <c r="I313" i="5"/>
  <c r="J129" i="5"/>
  <c r="H90" i="5"/>
  <c r="J56" i="5"/>
  <c r="S1131" i="5"/>
  <c r="I82" i="5"/>
  <c r="J1281" i="5"/>
  <c r="F2265" i="5"/>
  <c r="S2243" i="5"/>
  <c r="S2003" i="5"/>
  <c r="G1072" i="5"/>
  <c r="I1072" i="5"/>
  <c r="I1387" i="5"/>
  <c r="J1387" i="5"/>
  <c r="J1736" i="5"/>
  <c r="J84" i="5"/>
  <c r="F2439" i="5"/>
  <c r="H313" i="5"/>
  <c r="G689" i="5"/>
  <c r="F281" i="5"/>
  <c r="G313" i="5"/>
  <c r="H689" i="5"/>
  <c r="G82" i="5"/>
  <c r="H2281" i="5"/>
  <c r="G1409" i="5"/>
  <c r="J1235" i="5"/>
  <c r="F1235" i="5"/>
  <c r="F2256" i="5"/>
  <c r="I2256" i="5"/>
  <c r="G1531" i="5"/>
  <c r="I1531" i="5"/>
  <c r="G2296" i="5"/>
  <c r="R2264" i="5"/>
  <c r="F2264" i="5"/>
  <c r="G2184" i="5"/>
  <c r="G2120" i="5"/>
  <c r="H1144" i="5"/>
  <c r="R1139" i="5"/>
  <c r="H131" i="5"/>
  <c r="I1139" i="5"/>
  <c r="G2397" i="5"/>
  <c r="R1683" i="5"/>
  <c r="H1683" i="5"/>
  <c r="F1893" i="5"/>
  <c r="R1893" i="5"/>
  <c r="R131" i="5"/>
  <c r="I1933" i="5"/>
  <c r="H1933" i="5"/>
  <c r="I1789" i="5"/>
  <c r="R1874" i="5"/>
  <c r="F1874" i="5"/>
  <c r="G1368" i="5"/>
  <c r="G1288" i="5"/>
  <c r="S2322" i="5"/>
  <c r="J2259" i="5"/>
  <c r="H2259" i="5"/>
  <c r="I2450" i="5"/>
  <c r="G2458" i="5"/>
  <c r="G1461" i="5"/>
  <c r="G1762" i="5"/>
  <c r="H1356" i="5"/>
  <c r="R2004" i="5"/>
  <c r="G5" i="5"/>
  <c r="G2004" i="5"/>
  <c r="G149" i="5"/>
  <c r="G1381" i="5"/>
  <c r="J1412" i="5"/>
  <c r="J1777" i="5"/>
  <c r="G981" i="5"/>
  <c r="J1269" i="5"/>
  <c r="I2306" i="5"/>
  <c r="H1756" i="5"/>
  <c r="J925" i="5"/>
  <c r="J677" i="5"/>
  <c r="J149" i="5"/>
  <c r="G6" i="5"/>
  <c r="F5"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I5" i="5"/>
  <c r="G1756" i="5"/>
  <c r="J1788" i="5"/>
  <c r="R1788" i="5"/>
  <c r="G1269" i="5"/>
  <c r="J981" i="5"/>
  <c r="H2306" i="5"/>
  <c r="J2004" i="5"/>
  <c r="J228"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G1414" i="5"/>
  <c r="G1247" i="5"/>
  <c r="G1195" i="5"/>
  <c r="G610" i="5"/>
  <c r="R1508" i="5"/>
  <c r="G1472" i="5"/>
  <c r="H334" i="5"/>
  <c r="F942" i="5"/>
  <c r="G491" i="5"/>
  <c r="F2374" i="5"/>
  <c r="I334" i="5"/>
  <c r="I1632" i="5"/>
  <c r="F334" i="5"/>
  <c r="F1195" i="5"/>
  <c r="G2478" i="5"/>
  <c r="G2462" i="5"/>
  <c r="G2302" i="5"/>
  <c r="G2286" i="5"/>
  <c r="G2278" i="5"/>
  <c r="H2270" i="5"/>
  <c r="J2270" i="5"/>
  <c r="F2270" i="5"/>
  <c r="R2270" i="5"/>
  <c r="G2174" i="5"/>
  <c r="R2166" i="5"/>
  <c r="F2166" i="5"/>
  <c r="H2166" i="5"/>
  <c r="J2166" i="5"/>
  <c r="I2166" i="5"/>
  <c r="R2126" i="5"/>
  <c r="I2126" i="5"/>
  <c r="H2126" i="5"/>
  <c r="F2126" i="5"/>
  <c r="J2118" i="5"/>
  <c r="F2118" i="5"/>
  <c r="H2118" i="5"/>
  <c r="G2078" i="5"/>
  <c r="G1990" i="5"/>
  <c r="G1926" i="5"/>
  <c r="G1846" i="5"/>
  <c r="G1830" i="5"/>
  <c r="G1822" i="5"/>
  <c r="G1790" i="5"/>
  <c r="G1766" i="5"/>
  <c r="G1742" i="5"/>
  <c r="G1726" i="5"/>
  <c r="F1334" i="5"/>
  <c r="H1334" i="5"/>
  <c r="J1334" i="5"/>
  <c r="G1318" i="5"/>
  <c r="G1198" i="5"/>
  <c r="R1771" i="5"/>
  <c r="J1771" i="5"/>
  <c r="I1771" i="5"/>
  <c r="J1552" i="5"/>
  <c r="R942" i="5"/>
  <c r="H2310" i="5"/>
  <c r="F491" i="5"/>
  <c r="J1968" i="5"/>
  <c r="J1014" i="5"/>
  <c r="J1472" i="5"/>
  <c r="R334" i="5"/>
  <c r="R1632" i="5"/>
  <c r="I1552" i="5"/>
  <c r="J942" i="5"/>
  <c r="H491" i="5"/>
  <c r="F1472" i="5"/>
  <c r="R1014" i="5"/>
  <c r="F1632" i="5"/>
  <c r="J334" i="5"/>
  <c r="J1247" i="5"/>
  <c r="H1472" i="5"/>
  <c r="J2374" i="5"/>
  <c r="J1508" i="5"/>
  <c r="G334" i="5"/>
  <c r="G2094" i="5"/>
  <c r="G206" i="5"/>
  <c r="G47" i="5"/>
  <c r="G1014" i="5"/>
  <c r="G1094" i="5"/>
  <c r="G662" i="5"/>
  <c r="G518" i="5"/>
  <c r="G846" i="5"/>
  <c r="G55" i="5"/>
  <c r="G654" i="5"/>
  <c r="G982" i="5"/>
  <c r="G542" i="5"/>
  <c r="G5" i="6"/>
  <c r="H5" i="6" s="1"/>
  <c r="H16" i="5"/>
  <c r="R16" i="5"/>
  <c r="G10"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G69" i="5"/>
  <c r="H69" i="5"/>
  <c r="I389" i="5"/>
  <c r="F389" i="5"/>
  <c r="G389" i="5"/>
  <c r="G597" i="5"/>
  <c r="I597" i="5"/>
  <c r="R597" i="5"/>
  <c r="H741" i="5"/>
  <c r="I741" i="5"/>
  <c r="J909" i="5"/>
  <c r="I1029" i="5"/>
  <c r="R17" i="5"/>
  <c r="F17" i="5"/>
  <c r="H17"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H10" i="5"/>
  <c r="G16"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F10" i="5"/>
  <c r="I16" i="5"/>
  <c r="H2346" i="5"/>
  <c r="J10" i="5"/>
  <c r="F981"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J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F16" i="5"/>
  <c r="I981" i="5"/>
  <c r="R788" i="5"/>
  <c r="R1980" i="5"/>
  <c r="F764" i="5"/>
  <c r="F1285" i="5"/>
  <c r="J1141" i="5"/>
  <c r="R1109" i="5"/>
  <c r="R1725" i="5"/>
  <c r="F900" i="5"/>
  <c r="F1961" i="5"/>
  <c r="J1561" i="5"/>
  <c r="R2169" i="5"/>
  <c r="G1164" i="5"/>
  <c r="I1284" i="5"/>
  <c r="F1804" i="5"/>
  <c r="R2244" i="5"/>
  <c r="G1740" i="5"/>
  <c r="H1740" i="5"/>
  <c r="G1908" i="5"/>
  <c r="G141" i="5"/>
  <c r="J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J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I1541" i="5"/>
  <c r="F61" i="5"/>
  <c r="R637" i="5"/>
  <c r="R2357" i="5"/>
  <c r="R549" i="5"/>
  <c r="H357" i="5"/>
  <c r="H37" i="5"/>
  <c r="I6" i="5"/>
  <c r="H1212" i="5"/>
  <c r="G1212" i="5"/>
  <c r="G197" i="5"/>
  <c r="F1276" i="5"/>
  <c r="R1332" i="5"/>
  <c r="G11"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G1983" i="5"/>
  <c r="G2414" i="5"/>
  <c r="I2363" i="5"/>
  <c r="H2363" i="5"/>
  <c r="J2363" i="5"/>
  <c r="R1619" i="5"/>
  <c r="H1619" i="5"/>
  <c r="I1619" i="5"/>
  <c r="J1619" i="5"/>
  <c r="F1619" i="5"/>
  <c r="C31" i="6"/>
  <c r="I1958" i="5"/>
  <c r="I2332" i="5"/>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J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J306"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J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J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J130" i="5"/>
  <c r="H130" i="5"/>
  <c r="R130" i="5"/>
  <c r="H290" i="5"/>
  <c r="I290" i="5"/>
  <c r="R290" i="5"/>
  <c r="F290" i="5"/>
  <c r="J290" i="5"/>
  <c r="H322" i="5"/>
  <c r="R322" i="5"/>
  <c r="I322" i="5"/>
  <c r="J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J106" i="5"/>
  <c r="I162" i="5"/>
  <c r="R162" i="5"/>
  <c r="H162" i="5"/>
  <c r="J162" i="5"/>
  <c r="F162" i="5"/>
  <c r="J186" i="5"/>
  <c r="F186" i="5"/>
  <c r="H186" i="5"/>
  <c r="I186" i="5"/>
  <c r="R186" i="5"/>
  <c r="H226" i="5"/>
  <c r="I226" i="5"/>
  <c r="F226" i="5"/>
  <c r="R226" i="5"/>
  <c r="J226" i="5"/>
  <c r="F266" i="5"/>
  <c r="H266" i="5"/>
  <c r="R266" i="5"/>
  <c r="I266" i="5"/>
  <c r="G266" i="5"/>
  <c r="J266" i="5"/>
  <c r="H362" i="5"/>
  <c r="F362" i="5"/>
  <c r="R362" i="5"/>
  <c r="J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J138" i="5"/>
  <c r="I138" i="5"/>
  <c r="F138" i="5"/>
  <c r="R138" i="5"/>
  <c r="H138" i="5"/>
  <c r="R298" i="5"/>
  <c r="H298" i="5"/>
  <c r="F298" i="5"/>
  <c r="I298" i="5"/>
  <c r="J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J90" i="5"/>
  <c r="F90" i="5"/>
  <c r="R90" i="5"/>
  <c r="F114" i="5"/>
  <c r="H114" i="5"/>
  <c r="I114" i="5"/>
  <c r="G114" i="5"/>
  <c r="J114" i="5"/>
  <c r="R114" i="5"/>
  <c r="R194" i="5"/>
  <c r="J194" i="5"/>
  <c r="F194" i="5"/>
  <c r="H194" i="5"/>
  <c r="I194" i="5"/>
  <c r="G194" i="5"/>
  <c r="F242" i="5"/>
  <c r="I242" i="5"/>
  <c r="J242" i="5"/>
  <c r="R242" i="5"/>
  <c r="G242" i="5"/>
  <c r="H242" i="5"/>
  <c r="H274" i="5"/>
  <c r="J274" i="5"/>
  <c r="R274" i="5"/>
  <c r="I274" i="5"/>
  <c r="F274" i="5"/>
  <c r="H330" i="5"/>
  <c r="R330" i="5"/>
  <c r="F330" i="5"/>
  <c r="J330" i="5"/>
  <c r="I330" i="5"/>
  <c r="G370" i="5"/>
  <c r="J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J146" i="5"/>
  <c r="F146" i="5"/>
  <c r="R170" i="5"/>
  <c r="J170" i="5"/>
  <c r="H170" i="5"/>
  <c r="I170" i="5"/>
  <c r="F170" i="5"/>
  <c r="F250" i="5"/>
  <c r="H250" i="5"/>
  <c r="J250" i="5"/>
  <c r="I250" i="5"/>
  <c r="R250" i="5"/>
  <c r="R282" i="5"/>
  <c r="F282" i="5"/>
  <c r="H282" i="5"/>
  <c r="I282" i="5"/>
  <c r="J282" i="5"/>
  <c r="G346" i="5"/>
  <c r="R346" i="5"/>
  <c r="J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J202" i="5"/>
  <c r="G250" i="5"/>
  <c r="R314" i="5"/>
  <c r="H314" i="5"/>
  <c r="F314" i="5"/>
  <c r="I314" i="5"/>
  <c r="J314" i="5"/>
  <c r="J378"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J98" i="5"/>
  <c r="H98" i="5"/>
  <c r="R98" i="5"/>
  <c r="F98" i="5"/>
  <c r="H122" i="5"/>
  <c r="I122" i="5"/>
  <c r="J122" i="5"/>
  <c r="F122" i="5"/>
  <c r="R122" i="5"/>
  <c r="H154" i="5"/>
  <c r="R154" i="5"/>
  <c r="J154" i="5"/>
  <c r="I154" i="5"/>
  <c r="F154" i="5"/>
  <c r="J178"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J210" i="5"/>
  <c r="F210" i="5"/>
  <c r="H258" i="5"/>
  <c r="G258" i="5"/>
  <c r="R258" i="5"/>
  <c r="I258" i="5"/>
  <c r="F258" i="5"/>
  <c r="J258" i="5"/>
  <c r="G290" i="5"/>
  <c r="G322" i="5"/>
  <c r="J354" i="5"/>
  <c r="F354" i="5"/>
  <c r="I354" i="5"/>
  <c r="G354" i="5"/>
  <c r="R354" i="5"/>
  <c r="H354" i="5"/>
  <c r="H386" i="5"/>
  <c r="J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121" i="5"/>
  <c r="H121" i="5"/>
  <c r="J121" i="5"/>
  <c r="G121" i="5"/>
  <c r="R121" i="5"/>
  <c r="I121" i="5"/>
  <c r="F225" i="5"/>
  <c r="J225" i="5"/>
  <c r="I225" i="5"/>
  <c r="G225" i="5"/>
  <c r="H225" i="5"/>
  <c r="R225" i="5"/>
  <c r="F337" i="5"/>
  <c r="I337" i="5"/>
  <c r="H337" i="5"/>
  <c r="J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G18" i="5"/>
  <c r="I18" i="5"/>
  <c r="J18" i="5"/>
  <c r="F18" i="5"/>
  <c r="R18" i="5"/>
  <c r="H18"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F58" i="5"/>
  <c r="R58" i="5"/>
  <c r="H58" i="5"/>
  <c r="I58" i="5"/>
  <c r="G58" i="5"/>
  <c r="J58" i="5"/>
  <c r="G233" i="5"/>
  <c r="R233" i="5"/>
  <c r="I233" i="5"/>
  <c r="H233" i="5"/>
  <c r="F233" i="5"/>
  <c r="J233" i="5"/>
  <c r="J297" i="5"/>
  <c r="H297" i="5"/>
  <c r="I297" i="5"/>
  <c r="F297" i="5"/>
  <c r="R297" i="5"/>
  <c r="G297" i="5"/>
  <c r="H345" i="5"/>
  <c r="F345" i="5"/>
  <c r="R345" i="5"/>
  <c r="I345" i="5"/>
  <c r="J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J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J393" i="5"/>
  <c r="H393" i="5"/>
  <c r="I393" i="5"/>
  <c r="G393" i="5"/>
  <c r="H753" i="5"/>
  <c r="R753" i="5"/>
  <c r="J753" i="5"/>
  <c r="G753" i="5"/>
  <c r="I753" i="5"/>
  <c r="I1001" i="5"/>
  <c r="R1001" i="5"/>
  <c r="G1001" i="5"/>
  <c r="F1001" i="5"/>
  <c r="J1001" i="5"/>
  <c r="H1001" i="5"/>
  <c r="H26" i="5"/>
  <c r="I26" i="5"/>
  <c r="J26" i="5"/>
  <c r="F26" i="5"/>
  <c r="R26" i="5"/>
  <c r="R137" i="5"/>
  <c r="J137" i="5"/>
  <c r="F137" i="5"/>
  <c r="H137" i="5"/>
  <c r="I137" i="5"/>
  <c r="G137" i="5"/>
  <c r="F265" i="5"/>
  <c r="J265" i="5"/>
  <c r="R265" i="5"/>
  <c r="H265" i="5"/>
  <c r="I265" i="5"/>
  <c r="G265" i="5"/>
  <c r="G353" i="5"/>
  <c r="R353" i="5"/>
  <c r="F353" i="5"/>
  <c r="J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J177" i="5"/>
  <c r="H177" i="5"/>
  <c r="F713" i="5"/>
  <c r="J713" i="5"/>
  <c r="H713" i="5"/>
  <c r="I713" i="5"/>
  <c r="R713" i="5"/>
  <c r="G713" i="5"/>
  <c r="F273" i="5"/>
  <c r="R273" i="5"/>
  <c r="J273" i="5"/>
  <c r="H273" i="5"/>
  <c r="I273" i="5"/>
  <c r="G273" i="5"/>
  <c r="H329" i="5"/>
  <c r="J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F42" i="5"/>
  <c r="I42" i="5"/>
  <c r="R42" i="5"/>
  <c r="J42" i="5"/>
  <c r="H42" i="5"/>
  <c r="G42" i="5"/>
  <c r="R74" i="5"/>
  <c r="H74" i="5"/>
  <c r="J74" i="5"/>
  <c r="I74" i="5"/>
  <c r="F74" i="5"/>
  <c r="G74" i="5"/>
  <c r="H153" i="5"/>
  <c r="R153" i="5"/>
  <c r="J153" i="5"/>
  <c r="G153" i="5"/>
  <c r="F153" i="5"/>
  <c r="I153" i="5"/>
  <c r="G201" i="5"/>
  <c r="I201" i="5"/>
  <c r="H201" i="5"/>
  <c r="J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J50" i="5"/>
  <c r="F50" i="5"/>
  <c r="G50" i="5"/>
  <c r="H50" i="5"/>
  <c r="R50" i="5"/>
  <c r="I50" i="5"/>
  <c r="J169"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J214" i="5"/>
  <c r="H318" i="5"/>
  <c r="G318" i="5"/>
  <c r="J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I47" i="5"/>
  <c r="H47" i="5"/>
  <c r="F47" i="5"/>
  <c r="R47" i="5"/>
  <c r="J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J222" i="5"/>
  <c r="I222" i="5"/>
  <c r="G222" i="5"/>
  <c r="F486" i="5"/>
  <c r="J486" i="5"/>
  <c r="I486" i="5"/>
  <c r="G486" i="5"/>
  <c r="R486" i="5"/>
  <c r="H486" i="5"/>
  <c r="R23" i="5"/>
  <c r="H23" i="5"/>
  <c r="I23" i="5"/>
  <c r="G23" i="5"/>
  <c r="J23" i="5"/>
  <c r="F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J366" i="5"/>
  <c r="F366" i="5"/>
  <c r="H366" i="5"/>
  <c r="I894" i="5"/>
  <c r="F894" i="5"/>
  <c r="R894" i="5"/>
  <c r="H894" i="5"/>
  <c r="G894" i="5"/>
  <c r="J894" i="5"/>
  <c r="F670" i="5"/>
  <c r="R670" i="5"/>
  <c r="J670" i="5"/>
  <c r="H670" i="5"/>
  <c r="I670" i="5"/>
  <c r="G670" i="5"/>
  <c r="H1094" i="5"/>
  <c r="F1094" i="5"/>
  <c r="I1094" i="5"/>
  <c r="R1094" i="5"/>
  <c r="J1094" i="5"/>
  <c r="R286" i="5"/>
  <c r="I286" i="5"/>
  <c r="F286" i="5"/>
  <c r="G286" i="5"/>
  <c r="H286" i="5"/>
  <c r="J286" i="5"/>
  <c r="H1390" i="5"/>
  <c r="F1390" i="5"/>
  <c r="J1390" i="5"/>
  <c r="I1390" i="5"/>
  <c r="G1390" i="5"/>
  <c r="R1390" i="5"/>
  <c r="H2150" i="5"/>
  <c r="R2150" i="5"/>
  <c r="F2150" i="5"/>
  <c r="I2150" i="5"/>
  <c r="G2150" i="5"/>
  <c r="J2150" i="5"/>
  <c r="R2478" i="5"/>
  <c r="H2478" i="5"/>
  <c r="I2478" i="5"/>
  <c r="J2478" i="5"/>
  <c r="F2478" i="5"/>
  <c r="J94" i="5"/>
  <c r="F94" i="5"/>
  <c r="H94" i="5"/>
  <c r="R94" i="5"/>
  <c r="I94" i="5"/>
  <c r="G94" i="5"/>
  <c r="R254" i="5"/>
  <c r="H254" i="5"/>
  <c r="J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J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J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F2470" i="5"/>
  <c r="G2470" i="5"/>
  <c r="H2470" i="5"/>
  <c r="J2470" i="5"/>
  <c r="I2470" i="5"/>
  <c r="R2470" i="5"/>
  <c r="J2143" i="5"/>
  <c r="I2143" i="5"/>
  <c r="G2143" i="5"/>
  <c r="H2143" i="5"/>
  <c r="F2143" i="5"/>
  <c r="R2143" i="5"/>
  <c r="I2414" i="5"/>
  <c r="J2414" i="5"/>
  <c r="R2414" i="5"/>
  <c r="H2414" i="5"/>
  <c r="F2414" i="5"/>
  <c r="F21" i="6" l="1"/>
  <c r="H21" i="6" s="1"/>
  <c r="G16" i="6"/>
  <c r="H16" i="6" s="1"/>
  <c r="C16" i="6" s="1"/>
  <c r="B77" i="4"/>
  <c r="A54" i="6" s="1"/>
  <c r="B71" i="4"/>
  <c r="A49" i="6" s="1"/>
  <c r="G15" i="6"/>
  <c r="H15" i="6" s="1"/>
  <c r="B75" i="4"/>
  <c r="A53" i="6" s="1"/>
  <c r="C20" i="6"/>
  <c r="D20" i="6"/>
  <c r="B37" i="4"/>
  <c r="A22" i="6" s="1"/>
  <c r="B61" i="4"/>
  <c r="A42" i="6" s="1"/>
  <c r="B43" i="4"/>
  <c r="A27" i="6" s="1"/>
  <c r="B55" i="4"/>
  <c r="A37" i="6" s="1"/>
  <c r="B49" i="4"/>
  <c r="A32" i="6" s="1"/>
  <c r="F39" i="6"/>
  <c r="H39" i="6" s="1"/>
  <c r="F44" i="6"/>
  <c r="H44" i="6" s="1"/>
  <c r="F61" i="6"/>
  <c r="H61" i="6" s="1"/>
  <c r="D61" i="6" s="1"/>
  <c r="H24" i="6"/>
  <c r="F34" i="6"/>
  <c r="H34" i="6" s="1"/>
  <c r="D34" i="6" s="1"/>
  <c r="C21" i="6"/>
  <c r="D21" i="6"/>
  <c r="D15" i="6"/>
  <c r="K60" i="6"/>
  <c r="D16" i="6"/>
  <c r="F23" i="6"/>
  <c r="K61" i="6"/>
  <c r="C15" i="6"/>
  <c r="B38" i="4"/>
  <c r="B62" i="4" s="1"/>
  <c r="A43" i="6" s="1"/>
  <c r="C12" i="6"/>
  <c r="D12" i="6"/>
  <c r="C11" i="6"/>
  <c r="D8" i="6"/>
  <c r="C8" i="6"/>
  <c r="D9" i="6"/>
  <c r="C9" i="6"/>
  <c r="C10" i="6"/>
  <c r="D10" i="6"/>
  <c r="A26" i="6"/>
  <c r="D7" i="6"/>
  <c r="C7" i="6"/>
  <c r="C5" i="6"/>
  <c r="D5" i="6"/>
  <c r="C2" i="6"/>
  <c r="H59" i="6"/>
  <c r="D59" i="6" s="1"/>
  <c r="F6" i="6"/>
  <c r="H6" i="6" s="1"/>
  <c r="C59" i="6"/>
  <c r="B57" i="4"/>
  <c r="A39" i="6" s="1"/>
  <c r="A24" i="6"/>
  <c r="C4" i="6"/>
  <c r="D4" i="6"/>
  <c r="G55" i="4"/>
  <c r="B59" i="4"/>
  <c r="A41" i="6" s="1"/>
  <c r="B53" i="4"/>
  <c r="A36" i="6" s="1"/>
  <c r="B63" i="4"/>
  <c r="A44" i="6" s="1"/>
  <c r="B46" i="4"/>
  <c r="A30" i="6" s="1"/>
  <c r="D49" i="4"/>
  <c r="D61" i="4"/>
  <c r="G68" i="4"/>
  <c r="G37" i="4"/>
  <c r="D37" i="4"/>
  <c r="D43" i="4"/>
  <c r="D31" i="4"/>
  <c r="G49" i="4"/>
  <c r="C64" i="6"/>
  <c r="G61" i="4"/>
  <c r="D68" i="4"/>
  <c r="B52" i="4"/>
  <c r="A35" i="6" s="1"/>
  <c r="B64" i="4"/>
  <c r="A45" i="6" s="1"/>
  <c r="A25" i="6"/>
  <c r="G31" i="4"/>
  <c r="B47" i="4"/>
  <c r="A31" i="6" s="1"/>
  <c r="G64" i="6" a="1"/>
  <c r="G64" i="6" s="1"/>
  <c r="H64" i="6" s="1"/>
  <c r="C61" i="6" l="1"/>
  <c r="B44" i="4"/>
  <c r="A28" i="6" s="1"/>
  <c r="B50" i="4"/>
  <c r="A33" i="6" s="1"/>
  <c r="B56" i="4"/>
  <c r="A38" i="6" s="1"/>
  <c r="C34" i="6"/>
  <c r="C24" i="6"/>
  <c r="D24" i="6"/>
  <c r="C44" i="6"/>
  <c r="D44" i="6"/>
  <c r="A23" i="6"/>
  <c r="B74" i="4"/>
  <c r="A52" i="6" s="1"/>
  <c r="F38" i="6"/>
  <c r="H38" i="6" s="1"/>
  <c r="H23" i="6"/>
  <c r="F28" i="6"/>
  <c r="H28" i="6" s="1"/>
  <c r="F43" i="6"/>
  <c r="H43" i="6" s="1"/>
  <c r="F60" i="6"/>
  <c r="F33" i="6"/>
  <c r="H33" i="6" s="1"/>
  <c r="F48" i="6"/>
  <c r="F52" i="6" s="1"/>
  <c r="H52" i="6" s="1"/>
  <c r="D39" i="6"/>
  <c r="C39" i="6"/>
  <c r="C6" i="6"/>
  <c r="D6" i="6"/>
  <c r="C43" i="6" l="1"/>
  <c r="D43" i="6"/>
  <c r="D52" i="6"/>
  <c r="C52" i="6"/>
  <c r="D23" i="6"/>
  <c r="C23" i="6"/>
  <c r="F49" i="6"/>
  <c r="F57" i="6"/>
  <c r="H57" i="6" s="1"/>
  <c r="F54" i="6"/>
  <c r="H54" i="6" s="1"/>
  <c r="F58" i="6"/>
  <c r="H58" i="6" s="1"/>
  <c r="H48" i="6"/>
  <c r="F55" i="6"/>
  <c r="H55" i="6" s="1"/>
  <c r="F53" i="6"/>
  <c r="H53" i="6" s="1"/>
  <c r="D38" i="6"/>
  <c r="C38" i="6"/>
  <c r="D28" i="6"/>
  <c r="C28" i="6"/>
  <c r="D33" i="6"/>
  <c r="C33" i="6"/>
  <c r="B2" i="6"/>
  <c r="H60" i="6"/>
  <c r="D60" i="6" l="1"/>
  <c r="C60" i="6"/>
  <c r="D48" i="6"/>
  <c r="C48" i="6"/>
  <c r="D54" i="6"/>
  <c r="C54" i="6"/>
  <c r="C57" i="6"/>
  <c r="D57" i="6"/>
  <c r="D53" i="6"/>
  <c r="C53" i="6"/>
  <c r="H49" i="6"/>
  <c r="F50" i="6"/>
  <c r="H50" i="6" s="1"/>
  <c r="D55" i="6"/>
  <c r="C55" i="6"/>
  <c r="D58" i="6"/>
  <c r="C58" i="6"/>
  <c r="D50" i="6" l="1"/>
  <c r="C50" i="6"/>
  <c r="D49" i="6"/>
  <c r="C49" i="6"/>
  <c r="H65"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<sst xmlns="http://schemas.openxmlformats.org/spreadsheetml/2006/main" count="23025" uniqueCount="19218">
  <si>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</si>
  <si>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</si>
  <si>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</si>
  <si>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</si>
  <si>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</si>
  <si>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</si>
  <si>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</si>
  <si>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</si>
  <si>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</si>
  <si>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</si>
  <si>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</si>
  <si>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</si>
  <si>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</si>
  <si>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</si>
  <si>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</si>
  <si>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</si>
  <si>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</si>
  <si>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</si>
  <si>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</si>
  <si>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</si>
  <si>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</si>
  <si>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</si>
  <si>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</si>
  <si>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</si>
  <si>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</si>
  <si>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</si>
  <si>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</si>
  <si>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</si>
  <si>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</si>
  <si>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</si>
  <si>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</si>
  <si>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</si>
  <si>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</si>
  <si>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</si>
  <si>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</si>
  <si>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</si>
  <si>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</si>
  <si>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</si>
  <si>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</si>
  <si>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</si>
  <si>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</si>
  <si>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</si>
  <si>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</si>
  <si>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</si>
  <si>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</si>
  <si>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</si>
  <si>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</si>
  <si>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</si>
  <si>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</si>
  <si>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</si>
  <si>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</si>
  <si>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</si>
  <si>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</si>
  <si>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</si>
  <si>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</si>
  <si>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</si>
  <si>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</si>
  <si>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</si>
  <si>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</si>
  <si>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</si>
  <si>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</si>
  <si>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</si>
  <si>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</si>
  <si>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</si>
  <si>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</si>
  <si>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</si>
  <si>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</si>
  <si>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</si>
  <si>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</si>
  <si>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</si>
  <si>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</si>
  <si>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</si>
  <si>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</si>
  <si>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</si>
  <si>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</si>
  <si>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</si>
  <si>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</si>
  <si>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</si>
  <si>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</si>
  <si>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</si>
  <si>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</si>
  <si>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</si>
  <si>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</si>
  <si>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</si>
  <si>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</si>
  <si>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</si>
  <si>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</si>
  <si>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</si>
  <si>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</si>
  <si>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</si>
  <si>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</si>
  <si>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</si>
  <si>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</si>
  <si>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</si>
  <si>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</si>
  <si>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</si>
  <si>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</si>
  <si>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</si>
  <si>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</si>
  <si>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</si>
  <si>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</si>
  <si>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</si>
  <si>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</si>
  <si>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</si>
  <si>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</si>
  <si>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</si>
  <si>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</si>
  <si>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</si>
  <si>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</si>
  <si>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</si>
  <si>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</si>
  <si>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</si>
  <si>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</si>
  <si>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</si>
  <si>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</si>
  <si>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</si>
  <si>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</si>
  <si>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</si>
  <si>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</si>
  <si>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</si>
  <si>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</si>
  <si>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</si>
  <si>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</si>
  <si>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</si>
  <si>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</si>
  <si>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</si>
  <si>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</si>
  <si>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</si>
  <si>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</si>
  <si>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</si>
  <si>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</si>
  <si>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</si>
  <si>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</si>
  <si>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</si>
  <si>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</si>
  <si>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</si>
  <si>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</si>
  <si>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</si>
  <si>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</si>
  <si>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</si>
  <si>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</si>
  <si>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</si>
  <si>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</si>
  <si>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</si>
  <si>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</si>
  <si>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</si>
  <si>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</si>
  <si>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</si>
  <si>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</si>
  <si>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</si>
  <si>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</si>
  <si>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</si>
  <si>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</si>
  <si>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</si>
  <si>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</si>
  <si>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</si>
  <si>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</si>
  <si>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</si>
  <si>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</si>
  <si>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</si>
  <si>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</si>
  <si>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</si>
  <si>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</si>
  <si>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</si>
  <si>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</si>
  <si>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</si>
  <si>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</si>
  <si>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</si>
  <si>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</si>
  <si>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</si>
  <si>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</si>
  <si>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</si>
  <si>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</si>
  <si>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</si>
  <si>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</si>
  <si>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</si>
  <si>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</si>
  <si>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</si>
  <si>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</si>
  <si>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</si>
  <si>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</si>
  <si>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</si>
  <si>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</si>
  <si>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</si>
  <si>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</si>
  <si>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</si>
  <si>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</si>
  <si>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</si>
  <si>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</si>
  <si>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</si>
  <si>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</si>
  <si>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</si>
  <si>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</si>
  <si>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</si>
  <si>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</si>
  <si>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</si>
  <si>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</si>
  <si>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</si>
  <si>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</si>
  <si>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</si>
  <si>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</si>
  <si>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</si>
  <si>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</si>
  <si>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</si>
  <si>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</si>
  <si>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</si>
  <si>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</si>
  <si>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</si>
  <si>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</si>
  <si>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</si>
  <si>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</si>
  <si>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</si>
  <si>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</si>
  <si>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</si>
  <si>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</si>
  <si>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</si>
  <si>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</si>
  <si>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</si>
  <si>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</si>
  <si>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</si>
  <si>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</si>
  <si>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</si>
  <si>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</si>
  <si>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</si>
  <si>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</si>
  <si>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</si>
  <si>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</si>
  <si>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</si>
  <si>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</si>
  <si>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</si>
  <si>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</si>
  <si>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</si>
  <si>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</si>
  <si>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</si>
  <si>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</si>
  <si>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</si>
  <si>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</si>
  <si>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</si>
  <si>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</si>
  <si>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</si>
  <si>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</si>
  <si>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</si>
  <si>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</si>
  <si>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</si>
  <si>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</si>
  <si>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</si>
  <si>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</si>
  <si>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</si>
  <si>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</si>
  <si>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</si>
  <si>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</si>
  <si>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</si>
  <si>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</si>
  <si>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</si>
  <si>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</si>
  <si>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</si>
  <si>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</si>
  <si>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</si>
  <si>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</si>
  <si>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</si>
  <si>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</si>
  <si>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</si>
  <si>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</si>
  <si>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</si>
  <si>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</si>
  <si>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</si>
  <si>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</si>
  <si>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</si>
  <si>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</si>
  <si>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</si>
  <si>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</si>
  <si>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</si>
  <si>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</si>
  <si>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</si>
  <si>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</si>
  <si>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</si>
  <si>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</si>
  <si>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</si>
  <si>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</si>
  <si>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</si>
  <si>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</si>
  <si>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</si>
  <si>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</si>
  <si>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</si>
  <si>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</si>
  <si>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</si>
  <si>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</si>
  <si>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</si>
  <si>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</si>
  <si>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</si>
  <si>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</si>
  <si>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</si>
  <si>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</si>
  <si>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</si>
  <si>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</si>
  <si>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</si>
  <si>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</si>
  <si>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</si>
  <si>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</si>
  <si>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</si>
  <si>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</si>
  <si>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</si>
  <si>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</si>
  <si>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</si>
  <si>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</si>
  <si>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</si>
  <si>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</si>
  <si>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</si>
  <si>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</si>
  <si>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</si>
  <si>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</si>
  <si>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</si>
  <si>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</si>
  <si>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</si>
  <si>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</si>
  <si>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</si>
  <si>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</si>
  <si>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</si>
  <si>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</si>
  <si>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</si>
  <si>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</si>
  <si>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</si>
  <si>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</si>
  <si>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</si>
  <si>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</si>
  <si>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</si>
  <si>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</si>
  <si>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</si>
  <si>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</si>
  <si>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</si>
  <si>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</si>
  <si>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</si>
  <si>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</si>
  <si>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</si>
  <si>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</si>
  <si>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</si>
  <si>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</si>
  <si>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</si>
  <si>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</si>
  <si>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</si>
  <si>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</si>
  <si>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</si>
  <si>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</si>
  <si>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</si>
  <si>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</si>
  <si>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</si>
  <si>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</si>
  <si>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</si>
  <si>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</si>
  <si>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</si>
  <si>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</si>
  <si>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</si>
  <si>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</si>
  <si>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</si>
  <si>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</si>
  <si>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</si>
  <si>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</si>
  <si>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</si>
  <si>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</si>
  <si>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</si>
  <si>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</si>
  <si>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</si>
  <si>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</si>
  <si>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</si>
  <si>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</si>
  <si>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</si>
  <si>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</si>
  <si>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</si>
  <si>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</si>
  <si>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</si>
  <si>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</si>
  <si>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</si>
  <si>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</si>
  <si>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</si>
  <si>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</si>
  <si>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</si>
  <si>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</si>
  <si>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</si>
  <si>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</si>
  <si>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</si>
  <si>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</si>
  <si>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</si>
  <si>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</si>
  <si>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</si>
  <si>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</si>
  <si>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</si>
  <si>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</si>
  <si>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</si>
  <si>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</si>
  <si>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</si>
  <si>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</si>
  <si>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</si>
  <si>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</si>
  <si>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</si>
  <si>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</si>
  <si>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</si>
  <si>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</si>
  <si>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</si>
  <si>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</si>
  <si>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</si>
  <si>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</si>
  <si>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</si>
  <si>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</si>
  <si>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</si>
  <si>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</si>
  <si>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</si>
  <si>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</si>
  <si>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</si>
  <si>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</si>
  <si>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</si>
  <si>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</si>
  <si>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</si>
  <si>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</si>
  <si>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</si>
  <si>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</si>
  <si>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</si>
  <si>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</si>
  <si>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</si>
  <si>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</si>
  <si>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</si>
  <si>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</si>
  <si>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</si>
  <si>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</si>
  <si>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</si>
  <si>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</si>
  <si>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</si>
  <si>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</si>
  <si>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</si>
  <si>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</si>
  <si>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</si>
  <si>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</si>
  <si>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</si>
  <si>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</si>
  <si>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</si>
  <si>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</si>
  <si>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</si>
  <si>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</si>
  <si>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</si>
  <si>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</si>
  <si>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</si>
  <si>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</si>
  <si>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</si>
  <si>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</si>
  <si>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</si>
  <si>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</si>
  <si>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</si>
  <si>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</si>
  <si>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</si>
  <si>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</si>
  <si>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</si>
  <si>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</si>
  <si>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</si>
  <si>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</si>
  <si>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</si>
  <si>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</si>
  <si>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</si>
  <si>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</si>
  <si>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</si>
  <si>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</si>
  <si>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</si>
  <si>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</si>
  <si>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</si>
  <si>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</si>
  <si>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</si>
  <si>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</si>
  <si>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</si>
  <si>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</si>
  <si>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</si>
  <si>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</si>
  <si>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</si>
  <si>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</si>
  <si>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</si>
  <si>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</si>
  <si>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</si>
  <si>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</si>
  <si>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</si>
  <si>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</si>
  <si>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</si>
  <si>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</si>
  <si>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</si>
  <si>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</si>
  <si>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</si>
  <si>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</si>
  <si>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</si>
  <si>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</si>
  <si>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</si>
  <si>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</si>
  <si>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</si>
  <si>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</si>
  <si>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</si>
  <si>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</si>
  <si>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</si>
  <si>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</si>
  <si>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</si>
  <si>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</si>
  <si>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</si>
  <si>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</si>
  <si>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</si>
  <si>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</si>
  <si>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</si>
  <si>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</si>
  <si>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</si>
  <si>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</si>
  <si>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</si>
  <si>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</si>
  <si>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</si>
  <si>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</si>
  <si>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</si>
  <si>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</si>
  <si>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</si>
  <si>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</si>
  <si>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</si>
  <si>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</si>
  <si>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</si>
  <si>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</si>
  <si>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</si>
  <si>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</si>
  <si>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</si>
  <si>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</si>
  <si>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</si>
  <si>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</si>
  <si>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</si>
  <si>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</si>
  <si>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</si>
  <si>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</si>
  <si>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</si>
  <si>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</si>
  <si>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</si>
  <si>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</si>
  <si>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</si>
  <si>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</si>
  <si>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</si>
  <si>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</si>
  <si>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</si>
  <si>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</si>
  <si>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</si>
  <si>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</si>
  <si>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</si>
  <si>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</si>
  <si>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</si>
  <si>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</si>
  <si>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</si>
  <si>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</si>
  <si>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</si>
  <si>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</si>
  <si>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</si>
  <si>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</si>
  <si>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</si>
  <si>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</si>
  <si>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</si>
  <si>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</si>
  <si>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</si>
  <si>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</si>
  <si>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</si>
  <si>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</si>
  <si>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</si>
  <si>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</si>
  <si>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</si>
  <si>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</si>
  <si>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</si>
  <si>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</si>
  <si>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</si>
  <si>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</si>
  <si>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</si>
  <si>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</si>
  <si>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</si>
  <si>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</si>
  <si>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</si>
  <si>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</si>
  <si>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</si>
  <si>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</si>
  <si>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</si>
  <si>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</si>
  <si>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</si>
  <si>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</si>
  <si>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</si>
  <si>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</si>
  <si>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</si>
  <si>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</si>
  <si>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</si>
  <si>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</si>
  <si>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</si>
  <si>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</si>
  <si>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</si>
  <si>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</si>
  <si>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</si>
  <si>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</si>
  <si>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</si>
  <si>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</si>
  <si>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</si>
  <si>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</si>
  <si>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</si>
  <si>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</si>
  <si>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</si>
  <si>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</si>
  <si>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</si>
  <si>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</si>
  <si>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</si>
  <si>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</si>
  <si>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</si>
  <si>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</si>
  <si>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</si>
  <si>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</si>
  <si>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</si>
  <si>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</si>
  <si>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</si>
  <si>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</si>
  <si>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</si>
  <si>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</si>
  <si>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</si>
  <si>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</si>
  <si>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</si>
  <si>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</si>
  <si>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</si>
  <si>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</si>
  <si>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</si>
  <si>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</si>
  <si>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</si>
  <si>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</si>
  <si>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</si>
  <si>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</si>
  <si>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</si>
  <si>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</si>
  <si>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</si>
  <si>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</si>
  <si>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</si>
  <si>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</si>
  <si>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</si>
  <si>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</si>
  <si>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</si>
  <si>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</si>
  <si>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</si>
  <si>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</si>
  <si>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</si>
  <si>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</si>
  <si>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</si>
  <si>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</si>
  <si>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</si>
  <si>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</si>
  <si>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</si>
  <si>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</si>
  <si>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</si>
  <si>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</si>
  <si>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</si>
  <si>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</si>
  <si>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</si>
  <si>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</si>
  <si>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</si>
  <si>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</si>
  <si>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</si>
  <si>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</si>
  <si>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</si>
  <si>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</si>
  <si>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</si>
  <si>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</si>
  <si>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</si>
  <si>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</si>
  <si>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</si>
  <si>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</si>
  <si>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</si>
  <si>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</si>
  <si>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</si>
  <si>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</si>
  <si>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</si>
  <si>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</si>
  <si>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</si>
  <si>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</si>
  <si>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</si>
  <si>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</si>
  <si>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</si>
  <si>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</si>
  <si>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</si>
  <si>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</si>
  <si>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</si>
  <si>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</si>
  <si>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</si>
  <si>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</si>
  <si>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</si>
  <si>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</si>
  <si>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</si>
  <si>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</si>
  <si>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</si>
  <si>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</si>
  <si>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</si>
  <si>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</si>
  <si>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</si>
  <si>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</si>
  <si>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</si>
  <si>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</si>
  <si>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</si>
  <si>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</si>
  <si>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</si>
  <si>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</si>
  <si>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</si>
  <si>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</si>
  <si>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</si>
  <si>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</si>
  <si>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</si>
  <si>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</si>
  <si>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</si>
  <si>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</si>
  <si>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</si>
  <si>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</si>
  <si>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</si>
  <si>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</si>
  <si>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</si>
  <si>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</si>
  <si>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</si>
  <si>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</si>
  <si>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</si>
  <si>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</si>
  <si>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</si>
  <si>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</si>
  <si>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</si>
  <si>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</si>
  <si>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</si>
  <si>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</si>
  <si>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</si>
  <si>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</si>
  <si>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</si>
  <si>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</si>
  <si>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</si>
  <si>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</si>
  <si>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</si>
  <si>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</si>
  <si>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</si>
  <si>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</si>
  <si>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</si>
  <si>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</si>
  <si>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</si>
  <si>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</si>
  <si>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</si>
  <si>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</si>
  <si>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</si>
  <si>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</si>
  <si>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</si>
  <si>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</si>
  <si>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</si>
  <si>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</si>
  <si>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</si>
  <si>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</si>
  <si>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</si>
  <si>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</si>
  <si>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</si>
  <si>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</si>
  <si>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</si>
  <si>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</si>
  <si>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</si>
  <si>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</si>
  <si>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</si>
  <si>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</si>
  <si>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</si>
  <si>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</si>
  <si>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</si>
  <si>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</si>
  <si>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</si>
  <si>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</si>
  <si>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</si>
  <si>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</si>
  <si>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</si>
  <si>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</si>
  <si>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</si>
  <si>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</si>
  <si>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</si>
  <si>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</si>
  <si>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</si>
  <si>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</si>
  <si>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</si>
  <si>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</si>
  <si>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</si>
  <si>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</si>
  <si>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</si>
  <si>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</si>
  <si>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</si>
  <si>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</si>
  <si>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</si>
  <si>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</si>
  <si>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</si>
  <si>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</si>
  <si>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</si>
  <si>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</si>
  <si>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</si>
  <si>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</si>
  <si>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</si>
  <si>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</si>
  <si>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</si>
  <si>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</si>
  <si>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</si>
  <si>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</si>
  <si>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</si>
  <si>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</si>
  <si>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</si>
  <si>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</si>
  <si>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</si>
  <si>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</si>
  <si>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</si>
  <si>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</si>
  <si>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</si>
  <si>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</si>
  <si>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</si>
  <si>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</si>
  <si>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</si>
  <si>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</si>
  <si>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</si>
  <si>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</si>
  <si>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</si>
  <si>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</si>
  <si>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</si>
  <si>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</si>
  <si>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</si>
  <si>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</si>
  <si>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</si>
  <si>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</si>
  <si>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</si>
  <si>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</si>
  <si>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</si>
  <si>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</si>
  <si>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</si>
  <si>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</si>
  <si>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</si>
  <si>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</si>
  <si>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</si>
  <si>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</si>
  <si>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</si>
  <si>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</si>
  <si>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</si>
  <si>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</si>
  <si>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</si>
  <si>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</si>
  <si>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</si>
  <si>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</si>
  <si>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</si>
  <si>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</si>
  <si>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</si>
  <si>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</si>
  <si>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</si>
  <si>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</si>
  <si>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</si>
  <si>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</si>
  <si>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</si>
  <si>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</si>
  <si>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</si>
  <si>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</si>
  <si>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</si>
  <si>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</si>
  <si>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</si>
  <si>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</si>
  <si>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</si>
  <si>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</si>
  <si>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</si>
  <si>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</si>
  <si>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</si>
  <si>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</si>
  <si>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</si>
  <si>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</si>
  <si>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</si>
  <si>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</si>
  <si>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</si>
  <si>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</si>
  <si>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</si>
  <si>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</si>
  <si>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</si>
  <si>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</si>
  <si>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</si>
  <si>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</si>
  <si>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</si>
  <si>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</si>
  <si>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</si>
  <si>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</si>
  <si>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</si>
  <si>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</si>
  <si>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</si>
  <si>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</si>
  <si>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</si>
  <si>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</si>
  <si>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</si>
  <si>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</si>
  <si>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</si>
  <si>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</si>
  <si>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</si>
  <si>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</si>
  <si>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</si>
  <si>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</si>
  <si>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</si>
  <si>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</si>
  <si>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</si>
  <si>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</si>
  <si>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</si>
  <si>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</si>
  <si>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</si>
  <si>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</si>
  <si>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</si>
  <si>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</si>
  <si>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</si>
  <si>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</si>
  <si>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</si>
  <si>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</si>
  <si>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</si>
  <si>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</si>
  <si>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</si>
  <si>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</si>
  <si>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</si>
  <si>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</si>
  <si>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</si>
  <si>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</si>
  <si>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</si>
  <si>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</si>
  <si>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</si>
  <si>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</si>
  <si>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</si>
  <si>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</si>
  <si>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</si>
  <si>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</si>
  <si>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</si>
  <si>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</si>
  <si>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</si>
  <si>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</si>
  <si>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</si>
  <si>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</si>
  <si>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</si>
  <si>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</si>
  <si>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</si>
  <si>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</si>
  <si>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</si>
  <si>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</si>
  <si>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</si>
  <si>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</si>
  <si>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</si>
  <si>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</si>
  <si>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</si>
  <si>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</si>
  <si>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</si>
  <si>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</si>
  <si>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</si>
  <si>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</si>
  <si>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</si>
  <si>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</si>
  <si>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</si>
  <si>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</si>
  <si>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</si>
  <si>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</si>
  <si>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</si>
  <si>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</si>
  <si>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</si>
  <si>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</si>
  <si>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</si>
  <si>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</si>
  <si>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</si>
  <si>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</si>
  <si>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</si>
  <si>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</si>
  <si>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</si>
  <si>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</si>
  <si>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</si>
  <si>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</si>
  <si>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</si>
  <si>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</si>
  <si>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</si>
  <si>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</si>
  <si>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</si>
  <si>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</si>
  <si>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</si>
  <si>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</si>
  <si>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</si>
  <si>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</si>
  <si>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</si>
  <si>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</si>
  <si>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</si>
  <si>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</si>
  <si>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</si>
  <si>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</si>
  <si>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</si>
  <si>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</si>
  <si>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</si>
  <si>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</si>
  <si>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</si>
  <si>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</si>
  <si>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</si>
  <si>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</si>
  <si>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</si>
  <si>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</si>
  <si>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</si>
  <si>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</si>
  <si>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</si>
  <si>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</si>
  <si>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</si>
  <si>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</si>
  <si>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</si>
  <si>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</si>
  <si>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</si>
  <si>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</si>
  <si>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</si>
  <si>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</si>
  <si>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</si>
  <si>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</si>
  <si>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</si>
  <si>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</si>
  <si>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</si>
  <si>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</si>
  <si>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</si>
  <si>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</si>
  <si>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</si>
  <si>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</si>
  <si>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</si>
  <si>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</si>
  <si>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</si>
  <si>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</si>
  <si>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</si>
  <si>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</si>
  <si>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</si>
  <si>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</si>
  <si>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</si>
  <si>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</si>
  <si>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</si>
  <si>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</si>
  <si>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</si>
  <si>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</si>
  <si>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</si>
  <si>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</si>
  <si>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</si>
  <si>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</si>
  <si>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</si>
  <si>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</si>
  <si>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</si>
  <si>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</si>
  <si>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</si>
  <si>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</si>
  <si>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</si>
  <si>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</si>
  <si>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</si>
  <si>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</si>
  <si>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</si>
  <si>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</si>
  <si>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</si>
  <si>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</si>
  <si>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</si>
  <si>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</si>
  <si>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</si>
  <si>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</si>
  <si>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</si>
  <si>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</si>
  <si>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</si>
  <si>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</si>
  <si>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</si>
  <si>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</si>
  <si>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</si>
  <si>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</si>
  <si>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</si>
  <si>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</si>
  <si>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</si>
  <si>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</si>
  <si>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</si>
  <si>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</si>
  <si>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</si>
  <si>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</si>
  <si>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</si>
  <si>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</si>
  <si>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</si>
  <si>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</si>
  <si>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</si>
  <si>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</si>
  <si>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</si>
  <si>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</si>
  <si>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</si>
  <si>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</si>
  <si>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</si>
  <si>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</si>
  <si>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</si>
  <si>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</si>
  <si>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</si>
  <si>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</si>
  <si>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</si>
  <si>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</si>
  <si>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</si>
  <si>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</si>
  <si>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</si>
  <si>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</si>
  <si>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</si>
  <si>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</si>
  <si>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</si>
  <si>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</si>
  <si>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</si>
  <si>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</si>
  <si>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</si>
  <si>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</si>
  <si>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</si>
  <si>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</si>
  <si>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</si>
  <si>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</si>
  <si>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</si>
  <si>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</si>
  <si>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</si>
  <si>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</si>
  <si>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</si>
  <si>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</si>
  <si>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</si>
  <si>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</si>
  <si>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</si>
  <si>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</si>
  <si>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</si>
  <si>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</si>
  <si>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</si>
  <si>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</si>
  <si>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</si>
  <si>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</si>
  <si>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</si>
  <si>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</si>
  <si>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</si>
  <si>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</si>
  <si>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</si>
  <si>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</si>
  <si>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</si>
  <si>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</si>
  <si>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</si>
  <si>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</si>
  <si>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</si>
  <si>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</si>
  <si>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</si>
  <si>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</si>
  <si>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</si>
  <si>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</si>
  <si>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</si>
  <si>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</si>
  <si>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</si>
  <si>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</si>
  <si>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</si>
  <si>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</si>
  <si>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</si>
  <si>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</si>
  <si>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</si>
  <si>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</si>
  <si>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</si>
  <si>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</si>
  <si>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</si>
  <si>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</si>
  <si>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</si>
  <si>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</si>
  <si>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</si>
  <si>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</si>
  <si>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</si>
  <si>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</si>
  <si>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</si>
  <si>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</si>
  <si>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</si>
  <si>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</si>
  <si>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</si>
  <si>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</si>
  <si>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</si>
  <si>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</si>
  <si>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</si>
  <si>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</si>
  <si>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</si>
  <si>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</si>
  <si>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</si>
  <si>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</si>
  <si>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</si>
  <si>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</si>
  <si>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</si>
  <si>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</si>
  <si>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</si>
  <si>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</si>
  <si>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</si>
  <si>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</si>
  <si>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</si>
  <si>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</si>
  <si>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</si>
  <si>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</si>
  <si>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</si>
  <si>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</si>
  <si>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</si>
  <si>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</si>
  <si>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</si>
  <si>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</si>
  <si>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</si>
  <si>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</si>
  <si>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</si>
  <si>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</si>
  <si>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</si>
  <si>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</si>
  <si>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</si>
  <si>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</si>
  <si>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</si>
  <si>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</si>
  <si>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</si>
  <si>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</si>
  <si>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</si>
  <si>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</si>
  <si>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</si>
  <si>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</si>
  <si>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</si>
  <si>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</si>
  <si>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</si>
  <si>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</si>
  <si>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</si>
  <si>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</si>
  <si>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</si>
  <si>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</si>
  <si>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</si>
  <si>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</si>
  <si>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</si>
  <si>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</si>
  <si>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</si>
  <si>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</si>
  <si>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</si>
  <si>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</si>
  <si>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</si>
  <si>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</si>
  <si>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</si>
  <si>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</si>
  <si>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</si>
  <si>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</si>
  <si>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</si>
  <si>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</si>
  <si>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</si>
  <si>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</si>
  <si>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</si>
  <si>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</si>
  <si>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</si>
  <si>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</si>
  <si>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</si>
  <si>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</si>
  <si>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</si>
  <si>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</si>
  <si>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</si>
  <si>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</si>
  <si>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</si>
  <si>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</si>
  <si>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</si>
  <si>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</si>
  <si>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</si>
  <si>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</si>
  <si>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</si>
  <si>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</si>
  <si>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</si>
  <si>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</si>
  <si>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</si>
  <si>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</si>
  <si>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</si>
  <si>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</si>
  <si>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</si>
  <si>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</si>
  <si>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</si>
  <si>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</si>
  <si>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</si>
  <si>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</si>
  <si>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</si>
  <si>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</si>
  <si>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</si>
  <si>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</si>
  <si>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</si>
  <si>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</si>
  <si>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</si>
  <si>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</si>
  <si>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</si>
  <si>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</si>
  <si>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</si>
  <si>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</si>
  <si>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</si>
  <si>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</si>
  <si>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</si>
  <si>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</si>
  <si>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</si>
  <si>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</si>
  <si>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</si>
  <si>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</si>
  <si>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</si>
  <si>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</si>
  <si>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</si>
  <si>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</si>
  <si>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</si>
  <si>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</si>
  <si>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</si>
  <si>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</si>
  <si>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</si>
  <si>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</si>
  <si>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</si>
  <si>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</si>
  <si>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</si>
  <si>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</si>
  <si>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</si>
  <si>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</si>
  <si>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</si>
  <si>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</si>
  <si>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</si>
  <si>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</si>
  <si>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</si>
  <si>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</si>
  <si>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</si>
  <si>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</si>
  <si>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</si>
  <si>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</si>
  <si>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</si>
  <si>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</si>
  <si>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</si>
  <si>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</si>
  <si>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</si>
  <si>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</si>
  <si>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</si>
  <si>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</si>
  <si>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</si>
  <si>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</si>
  <si>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</si>
  <si>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</si>
  <si>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</si>
  <si>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</si>
  <si>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</si>
  <si>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</si>
  <si>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</si>
  <si>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</si>
  <si>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</si>
  <si>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</si>
  <si>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</si>
  <si>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</si>
  <si>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</si>
  <si>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</si>
  <si>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</si>
  <si>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</si>
  <si>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</si>
  <si>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</si>
  <si>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</si>
  <si>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</si>
  <si>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</si>
  <si>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</si>
  <si>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</si>
  <si>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</si>
  <si>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</si>
  <si>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</si>
  <si>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</si>
  <si>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</si>
  <si>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</si>
  <si>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</si>
  <si>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</si>
  <si>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</si>
  <si>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</si>
  <si>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</si>
  <si>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</si>
  <si>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</si>
  <si>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</si>
  <si>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</si>
  <si>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</si>
  <si>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</si>
  <si>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</si>
  <si>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</si>
  <si>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</si>
  <si>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</si>
  <si>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</si>
  <si>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</si>
  <si>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</si>
  <si>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</si>
  <si>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</si>
  <si>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</si>
  <si>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</si>
  <si>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</si>
  <si>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</si>
  <si>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</si>
  <si>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</si>
  <si>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</si>
  <si>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</si>
  <si>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</si>
  <si>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</si>
  <si>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</si>
  <si>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</si>
  <si>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</si>
  <si>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</si>
  <si>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</si>
  <si>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</si>
  <si>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</si>
  <si>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</si>
  <si>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</si>
  <si>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</si>
  <si>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</si>
  <si>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</si>
  <si>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</si>
  <si>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</si>
  <si>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</si>
  <si>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</si>
  <si>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</si>
  <si>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</si>
  <si>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</si>
  <si>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</si>
  <si>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</si>
  <si>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</si>
  <si>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</si>
  <si>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</si>
  <si>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</si>
  <si>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</si>
  <si>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</si>
  <si>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</si>
  <si>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</si>
  <si>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</si>
  <si>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</si>
  <si>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</si>
  <si>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</si>
  <si>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</si>
  <si>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</si>
  <si>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</si>
  <si>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</si>
  <si>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</si>
  <si>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</si>
  <si>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</si>
  <si>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</si>
  <si>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</si>
  <si>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</si>
  <si>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</si>
  <si>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</si>
  <si>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</si>
  <si>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</si>
  <si>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</si>
  <si>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</si>
  <si>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</si>
  <si>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</si>
  <si>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</si>
  <si>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</si>
  <si>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</si>
  <si>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</si>
  <si>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</si>
  <si>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</si>
  <si>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</si>
  <si>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</si>
  <si>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</si>
  <si>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</si>
  <si>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</si>
  <si>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</si>
  <si>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</si>
  <si>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</si>
  <si>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</si>
  <si>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</si>
  <si>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</si>
  <si>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</si>
  <si>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</si>
  <si>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</si>
  <si>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</si>
  <si>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</si>
  <si>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</si>
  <si>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</si>
  <si>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</si>
  <si>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</si>
  <si>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</si>
  <si>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</si>
  <si>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</si>
  <si>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</si>
  <si>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</si>
  <si>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</si>
  <si>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</si>
  <si>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</si>
  <si>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</si>
  <si>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</si>
  <si>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</si>
  <si>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</si>
  <si>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</si>
  <si>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</si>
  <si>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</si>
  <si>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</si>
  <si>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</si>
  <si>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</si>
  <si>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</si>
  <si>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</si>
  <si>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</si>
  <si>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</si>
  <si>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</si>
  <si>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</si>
  <si>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</si>
  <si>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</si>
  <si>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</si>
  <si>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</si>
  <si>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</si>
  <si>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</si>
  <si>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</si>
  <si>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</si>
  <si>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</si>
  <si>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</si>
  <si>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</si>
  <si>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</si>
  <si>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</si>
  <si>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</si>
  <si>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</si>
  <si>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</si>
  <si>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</si>
  <si>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</si>
  <si>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</si>
  <si>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</si>
  <si>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</si>
  <si>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</si>
  <si>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</si>
  <si>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</si>
  <si>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</si>
  <si>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</si>
  <si>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</si>
  <si>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</si>
  <si>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</si>
  <si>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</si>
  <si>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</si>
  <si>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</si>
  <si>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</si>
  <si>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</si>
  <si>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</si>
  <si>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</si>
  <si>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</si>
  <si>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</si>
  <si>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</si>
  <si>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</si>
  <si>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</si>
  <si>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</si>
  <si>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</si>
  <si>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</si>
  <si>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</si>
  <si>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</si>
  <si>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</si>
  <si>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</si>
  <si>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</si>
  <si>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</si>
  <si>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</si>
  <si>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</si>
  <si>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</si>
  <si>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</si>
  <si>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</si>
  <si>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</si>
  <si>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</si>
  <si>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</si>
  <si>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</si>
  <si>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</si>
  <si>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</si>
  <si>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</si>
  <si>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</si>
  <si>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</si>
  <si>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</si>
  <si>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</si>
  <si>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</si>
  <si>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</si>
  <si>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</si>
  <si>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</si>
  <si>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</si>
  <si>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</si>
  <si>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</si>
  <si>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</si>
  <si>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</si>
  <si>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</si>
  <si>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</si>
  <si>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</si>
  <si>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</si>
  <si>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</si>
  <si>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</si>
  <si>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</si>
  <si>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</si>
  <si>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</si>
  <si>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</si>
  <si>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</si>
  <si>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</si>
  <si>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</si>
  <si>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</si>
  <si>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</si>
  <si>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</si>
  <si>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</si>
  <si>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</si>
  <si>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</si>
  <si>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</si>
  <si>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</si>
  <si>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</si>
  <si>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</si>
  <si>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</si>
  <si>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</si>
  <si>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</si>
  <si>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</si>
  <si>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</si>
  <si>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</si>
  <si>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</si>
  <si>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</si>
  <si>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</si>
  <si>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</si>
  <si>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</si>
  <si>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</si>
  <si>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</si>
  <si>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</si>
  <si>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</si>
  <si>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</si>
  <si>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</si>
  <si>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</si>
  <si>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</si>
  <si>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</si>
  <si>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</si>
  <si>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</si>
  <si>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</si>
  <si>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</si>
  <si>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</si>
  <si>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</si>
  <si>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</si>
  <si>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</si>
  <si>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</si>
  <si>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</si>
  <si>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</si>
  <si>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</si>
  <si>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</si>
  <si>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</si>
  <si>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</si>
  <si>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</si>
  <si>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</si>
  <si>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</si>
  <si>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</si>
  <si>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</si>
  <si>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</si>
  <si>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</si>
  <si>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</si>
  <si>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</si>
  <si>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</si>
  <si>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</si>
  <si>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</si>
  <si>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</si>
  <si>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</si>
  <si>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</si>
  <si>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</si>
  <si>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</si>
  <si>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</si>
  <si>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</si>
  <si>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</si>
  <si>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</si>
  <si>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</si>
  <si>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</si>
  <si>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</si>
  <si>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</si>
  <si>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</si>
  <si>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</si>
  <si>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</si>
  <si>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</si>
  <si>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</si>
  <si>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</si>
  <si>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</si>
  <si>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</si>
  <si>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</si>
  <si>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</si>
  <si>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</si>
  <si>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</si>
  <si>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</si>
  <si>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</si>
  <si>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</si>
  <si>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</si>
  <si>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</si>
  <si>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</si>
  <si>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</si>
  <si>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</si>
  <si>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</si>
  <si>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</si>
  <si>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</si>
  <si>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</si>
  <si>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</si>
  <si>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</si>
  <si>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</si>
  <si>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</si>
  <si>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</si>
  <si>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</si>
  <si>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</si>
  <si>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</si>
  <si>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</si>
  <si>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</si>
  <si>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</si>
  <si>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</si>
  <si>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</si>
  <si>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</si>
  <si>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</si>
  <si>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</si>
  <si>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</si>
  <si>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</si>
  <si>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</si>
  <si>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</si>
  <si>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</si>
  <si>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</si>
  <si>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</si>
  <si>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</si>
  <si>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</si>
  <si>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</si>
  <si>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</si>
  <si>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</si>
  <si>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</si>
  <si>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</si>
  <si>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</si>
  <si>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</si>
  <si>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</si>
  <si>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</si>
  <si>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</si>
  <si>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</si>
  <si>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</si>
  <si>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</si>
  <si>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</si>
  <si>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</si>
  <si>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</si>
  <si>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</si>
  <si>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</si>
  <si>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</si>
  <si>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</si>
  <si>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</si>
  <si>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</si>
  <si>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</si>
  <si>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</si>
  <si>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</si>
  <si>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</si>
  <si>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</si>
  <si>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</si>
  <si>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</si>
  <si>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</si>
  <si>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</si>
  <si>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</si>
  <si>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</si>
  <si>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</si>
  <si>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</si>
  <si>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</si>
  <si>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</si>
  <si>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</si>
  <si>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</si>
  <si>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</si>
  <si>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</si>
  <si>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</si>
  <si>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</si>
  <si>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</si>
  <si>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</si>
  <si>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</si>
  <si>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</si>
  <si>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</si>
  <si>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</si>
  <si>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</si>
  <si>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</si>
  <si>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</si>
  <si>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</si>
  <si>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</si>
  <si>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</si>
  <si>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</si>
  <si>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</si>
  <si>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</si>
  <si>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</si>
  <si>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</si>
  <si>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</si>
  <si>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</si>
  <si>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</si>
  <si>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</si>
  <si>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</si>
  <si>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</si>
  <si>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</si>
  <si>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</si>
  <si>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</si>
  <si>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</si>
  <si>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</si>
  <si>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</si>
  <si>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</si>
  <si>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</si>
  <si>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</si>
  <si>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</si>
  <si>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</si>
  <si>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</si>
  <si>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</si>
  <si>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</si>
  <si>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</si>
  <si>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</si>
  <si>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</si>
  <si>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</si>
  <si>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</si>
  <si>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</si>
  <si>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</si>
  <si>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</si>
  <si>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</si>
  <si>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</si>
  <si>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</si>
  <si>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</si>
  <si>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</si>
  <si>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</si>
  <si>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</si>
  <si>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</si>
  <si>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</si>
  <si>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</si>
  <si>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</si>
  <si>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</si>
  <si>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</si>
  <si>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</si>
  <si>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</si>
  <si>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</si>
  <si>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</si>
  <si>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</si>
  <si>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</si>
  <si>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</si>
  <si>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</si>
  <si>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</si>
  <si>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</si>
  <si>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</si>
  <si>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</si>
  <si>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</si>
  <si>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</si>
  <si>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</si>
  <si>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</si>
  <si>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</si>
  <si>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</si>
  <si>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</si>
  <si>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</si>
  <si>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</si>
  <si>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</si>
  <si>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</si>
  <si>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</si>
  <si>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</si>
  <si>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</si>
  <si>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</si>
  <si>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</si>
  <si>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</si>
  <si>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</si>
  <si>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</si>
  <si>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</si>
  <si>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</si>
  <si>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</si>
  <si>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</si>
  <si>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</si>
  <si>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</si>
  <si>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</si>
  <si>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</si>
  <si>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</si>
  <si>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</si>
  <si>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</si>
  <si>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</si>
  <si>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</si>
  <si>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</si>
  <si>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</si>
  <si>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</si>
  <si>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</si>
  <si>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</si>
  <si>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</si>
  <si>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</si>
  <si>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</si>
  <si>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</si>
  <si>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</si>
  <si>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</si>
  <si>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</si>
  <si>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</si>
  <si>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</si>
  <si>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</si>
  <si>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</si>
  <si>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</si>
  <si>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</si>
  <si>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</si>
  <si>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</si>
  <si>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</si>
  <si>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</si>
  <si>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</si>
  <si>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</si>
  <si>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</si>
  <si>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</si>
  <si>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</si>
  <si>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</si>
  <si>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</si>
  <si>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</si>
  <si>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</si>
  <si>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</si>
  <si>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</si>
  <si>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</si>
  <si>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</si>
  <si>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</si>
  <si>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</si>
  <si>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</si>
  <si>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</si>
  <si>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</si>
  <si>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</si>
  <si>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</si>
  <si>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</si>
  <si>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</si>
  <si>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</si>
  <si>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</si>
  <si>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</si>
  <si>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</si>
  <si>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</si>
  <si>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</si>
  <si>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</si>
  <si>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</si>
  <si>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</si>
  <si>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</si>
  <si>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</si>
  <si>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</si>
  <si>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</si>
  <si>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</si>
  <si>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</si>
  <si>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</si>
  <si>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</si>
  <si>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</si>
  <si>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</si>
  <si>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</si>
  <si>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</si>
  <si>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</si>
  <si>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</si>
  <si>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</si>
  <si>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</si>
  <si>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</si>
  <si>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</si>
  <si>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</si>
  <si>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</si>
  <si>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</si>
  <si>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</si>
  <si>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</si>
  <si>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</si>
  <si>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</si>
  <si>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</si>
  <si>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</si>
  <si>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</si>
  <si>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</si>
  <si>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</si>
  <si>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</si>
  <si>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</si>
  <si>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</si>
  <si>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</si>
  <si>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</si>
  <si>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</si>
  <si>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</si>
  <si>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</si>
  <si>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</si>
  <si>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</si>
  <si>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</si>
  <si>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</si>
  <si>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</si>
  <si>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</si>
  <si>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</si>
  <si>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</si>
  <si>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</si>
  <si>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</si>
  <si>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</si>
  <si>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</si>
  <si>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</si>
  <si>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</si>
  <si>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</si>
  <si>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</si>
  <si>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</si>
  <si>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</si>
  <si>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</si>
  <si>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</si>
  <si>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</si>
  <si>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</si>
  <si>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</si>
  <si>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</si>
  <si>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</si>
  <si>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</si>
  <si>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</si>
  <si>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</si>
  <si>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</si>
  <si>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</si>
  <si>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</si>
  <si>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</si>
  <si>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</si>
  <si>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</si>
  <si>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</si>
  <si>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</si>
  <si>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</si>
  <si>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</si>
  <si>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</si>
  <si>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</si>
  <si>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</si>
  <si>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</si>
  <si>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</si>
  <si>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</si>
  <si>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</si>
  <si>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</si>
  <si>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</si>
  <si>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</si>
  <si>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</si>
  <si>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</si>
  <si>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</si>
  <si>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</si>
  <si>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</si>
  <si>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</si>
  <si>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</si>
  <si>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</si>
  <si>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</si>
  <si>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</si>
  <si>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</si>
  <si>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</si>
  <si>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</si>
  <si>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</si>
  <si>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</si>
  <si>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</si>
  <si>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</si>
  <si>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</si>
  <si>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</si>
  <si>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</si>
  <si>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</si>
  <si>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</si>
  <si>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</si>
  <si>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</si>
  <si>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</si>
  <si>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</si>
  <si>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</si>
  <si>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</si>
  <si>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</si>
  <si>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</si>
  <si>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</si>
  <si>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</si>
  <si>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</si>
  <si>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</si>
  <si>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</si>
  <si>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</si>
  <si>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</si>
  <si>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</si>
  <si>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</si>
  <si>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</si>
  <si>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</si>
  <si>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</si>
  <si>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</si>
  <si>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</si>
  <si>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</si>
  <si>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</si>
  <si>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</si>
  <si>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</si>
  <si>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</si>
  <si>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</si>
  <si>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</si>
  <si>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</si>
  <si>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</si>
  <si>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</si>
  <si>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</si>
  <si>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</si>
  <si>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</si>
  <si>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</si>
  <si>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</si>
  <si>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</si>
  <si>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</si>
  <si>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</si>
  <si>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</si>
  <si>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</si>
  <si>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</si>
  <si>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</si>
  <si>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</si>
  <si>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</si>
  <si>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</si>
  <si>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</si>
  <si>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</si>
  <si>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</si>
  <si>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</si>
  <si>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</si>
  <si>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</si>
  <si>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</si>
  <si>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</si>
  <si>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</si>
  <si>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</si>
  <si>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</si>
  <si>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</si>
  <si>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</si>
  <si>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</si>
  <si>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</si>
  <si>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</si>
  <si>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</si>
  <si>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</si>
  <si>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</si>
  <si>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</si>
  <si>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</si>
  <si>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</si>
  <si>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</si>
  <si>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</si>
  <si>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</si>
  <si>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</si>
  <si>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</si>
  <si>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</si>
  <si>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</si>
  <si>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</si>
  <si>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</si>
  <si>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</si>
  <si>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</si>
  <si>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</si>
  <si>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</si>
  <si>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</si>
  <si>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</si>
  <si>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</si>
  <si>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</si>
  <si>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</si>
  <si>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</si>
  <si>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</si>
  <si>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</si>
  <si>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</si>
  <si>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</si>
  <si>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</si>
  <si>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</si>
  <si>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</si>
  <si>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</si>
  <si>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</si>
  <si>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</si>
  <si>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</si>
  <si>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</si>
  <si>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</si>
  <si>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</si>
  <si>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</si>
  <si>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</si>
  <si>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</si>
  <si>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</si>
  <si>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</si>
  <si>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</si>
  <si>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</si>
  <si>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</si>
  <si>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</si>
  <si>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</si>
  <si>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</si>
  <si>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</si>
  <si>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</si>
  <si>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</si>
  <si>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</si>
  <si>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</si>
  <si>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</si>
  <si>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</si>
  <si>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</si>
  <si>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</si>
  <si>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</si>
  <si>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</si>
  <si>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</si>
  <si>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</si>
  <si>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</si>
  <si>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</si>
  <si>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</si>
  <si>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</si>
  <si>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</si>
  <si>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</si>
  <si>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</si>
  <si>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</si>
  <si>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</si>
  <si>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</si>
  <si>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</si>
  <si>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</si>
  <si>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</si>
  <si>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</si>
  <si>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</si>
  <si>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</si>
  <si>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</si>
  <si>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</si>
  <si>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</si>
  <si>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</si>
  <si>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</si>
  <si>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</si>
  <si>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</si>
  <si>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</si>
  <si>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</si>
  <si>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</si>
  <si>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</si>
  <si>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</si>
  <si>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</si>
  <si>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</si>
  <si>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</si>
  <si>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</si>
  <si>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</si>
  <si>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</si>
  <si>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</si>
  <si>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</si>
  <si>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</si>
  <si>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</si>
  <si>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</si>
  <si>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</si>
  <si>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</si>
  <si>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</si>
  <si>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</si>
  <si>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</si>
  <si>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</si>
  <si>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</si>
  <si>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</si>
  <si>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</si>
  <si>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</si>
  <si>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</si>
  <si>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</si>
  <si>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</si>
  <si>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</si>
  <si>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</si>
  <si>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</si>
  <si>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</si>
  <si>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</si>
  <si>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</si>
  <si>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</si>
  <si>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</si>
  <si>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</si>
  <si>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</si>
  <si>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</si>
  <si>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</si>
  <si>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</si>
  <si>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</si>
  <si>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</si>
  <si>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</si>
  <si>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</si>
  <si>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</si>
  <si>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</si>
  <si>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</si>
  <si>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</si>
  <si>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</si>
  <si>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</si>
  <si>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</si>
  <si>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</si>
  <si>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</si>
  <si>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</si>
  <si>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</si>
  <si>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</si>
  <si>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</si>
  <si>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</si>
  <si>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</si>
  <si>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</si>
  <si>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</si>
  <si>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</si>
  <si>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</si>
  <si>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</si>
  <si>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</si>
  <si>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</si>
  <si>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</si>
  <si>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</si>
  <si>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</si>
  <si>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</si>
  <si>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</si>
  <si>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</si>
  <si>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</si>
  <si>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</si>
  <si>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</si>
  <si>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</si>
  <si>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</si>
  <si>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</si>
  <si>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</si>
  <si>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</si>
  <si>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</si>
  <si>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</si>
  <si>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</si>
  <si>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</si>
  <si>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</si>
  <si>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</si>
  <si>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</si>
  <si>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</si>
  <si>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</si>
  <si>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</si>
  <si>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</si>
  <si>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</si>
  <si>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</si>
  <si>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</si>
  <si>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</si>
  <si>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</si>
  <si>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</si>
  <si>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</si>
  <si>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</si>
  <si>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</si>
  <si>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</si>
  <si>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</si>
  <si>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</si>
  <si>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</si>
  <si>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</si>
  <si>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</si>
  <si>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</si>
  <si>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</si>
  <si>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</si>
  <si>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</si>
  <si>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</si>
  <si>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</si>
  <si>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</si>
  <si>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</si>
  <si>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</si>
  <si>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</si>
  <si>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</si>
  <si>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</si>
  <si>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</si>
  <si>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</si>
  <si>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</si>
  <si>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</si>
  <si>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</si>
  <si>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</si>
  <si>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</si>
  <si>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</si>
  <si>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</si>
  <si>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</si>
  <si>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</si>
  <si>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</si>
  <si>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</si>
  <si>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</si>
  <si>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</si>
  <si>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</si>
  <si>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</si>
  <si>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</si>
  <si>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</si>
  <si>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</si>
  <si>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</si>
  <si>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</si>
  <si>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</si>
  <si>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</si>
  <si>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</si>
  <si>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</si>
  <si>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</si>
  <si>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</si>
  <si>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</si>
  <si>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</si>
  <si>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</si>
  <si>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</si>
  <si>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</si>
  <si>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</si>
  <si>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</si>
  <si>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</si>
  <si>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</si>
  <si>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</si>
  <si>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</si>
  <si>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</si>
  <si>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</si>
  <si>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</si>
  <si>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</si>
  <si>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</si>
  <si>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</si>
  <si>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</si>
  <si>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</si>
  <si>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</si>
  <si>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</si>
  <si>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</si>
  <si>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</si>
  <si>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</si>
  <si>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</si>
  <si>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</si>
  <si>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</si>
  <si>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</si>
  <si>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</si>
  <si>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</si>
  <si>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</si>
  <si>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</si>
  <si>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</si>
  <si>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</si>
  <si>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</si>
  <si>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</si>
  <si>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</si>
  <si>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</si>
  <si>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</si>
  <si>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</si>
  <si>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</si>
  <si>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</si>
  <si>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</si>
  <si>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</si>
  <si>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</si>
  <si>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</si>
  <si>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</si>
  <si>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</si>
  <si>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</si>
  <si>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</si>
  <si>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</si>
  <si>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</si>
  <si>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</si>
  <si>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</si>
  <si>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</si>
  <si>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</si>
  <si>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</si>
  <si>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</si>
  <si>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</si>
  <si>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</si>
  <si>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</si>
  <si>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</si>
  <si>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</si>
  <si>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</si>
  <si>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</si>
  <si>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</si>
  <si>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</si>
  <si>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</si>
  <si>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</si>
  <si>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</si>
  <si>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</si>
  <si>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</si>
  <si>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</si>
  <si>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</si>
  <si>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</si>
  <si>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</si>
  <si>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</si>
  <si>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</si>
  <si>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</si>
  <si>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</si>
  <si>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</si>
  <si>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</si>
  <si>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</si>
  <si>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</si>
  <si>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</si>
  <si>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</si>
  <si>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</si>
  <si>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</si>
  <si>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</si>
  <si>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</si>
  <si>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</si>
  <si>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</si>
  <si>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</si>
  <si>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</si>
  <si>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</si>
  <si>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</si>
  <si>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</si>
  <si>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</si>
  <si>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</si>
  <si>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</si>
  <si>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</si>
  <si>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</si>
  <si>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</si>
  <si>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</si>
  <si>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</si>
  <si>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</si>
  <si>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</si>
  <si>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</si>
  <si>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</si>
  <si>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</si>
  <si>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</si>
  <si>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</si>
  <si>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</si>
  <si>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</si>
  <si>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</si>
  <si>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</si>
  <si>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</si>
  <si>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</si>
  <si>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</si>
  <si>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</si>
  <si>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</si>
  <si>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</si>
  <si>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</si>
  <si>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</si>
  <si>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</si>
  <si>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</si>
  <si>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</si>
  <si>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</si>
  <si>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</si>
  <si>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</si>
  <si>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</si>
  <si>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</si>
  <si>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</si>
  <si>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</si>
  <si>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</si>
  <si>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</si>
  <si>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</si>
  <si>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</si>
  <si>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</si>
  <si>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</si>
  <si>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</si>
  <si>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</si>
  <si>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</si>
  <si>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</si>
  <si>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</si>
  <si>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</si>
  <si>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</si>
  <si>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</si>
  <si>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</si>
  <si>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</si>
  <si>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</si>
  <si>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</si>
  <si>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</si>
  <si>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</si>
  <si>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</si>
  <si>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</si>
  <si>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</si>
  <si>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</si>
  <si>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</si>
  <si>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</si>
  <si>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</si>
  <si>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</si>
  <si>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</si>
  <si>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</si>
  <si>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</si>
  <si>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</si>
  <si>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</si>
  <si>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</si>
  <si>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</si>
  <si>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</si>
  <si>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</si>
  <si>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</si>
  <si>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</si>
  <si>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</si>
  <si>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</si>
  <si>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</si>
  <si>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</si>
  <si>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</si>
  <si>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</si>
  <si>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</si>
  <si>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</si>
  <si>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</si>
  <si>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</si>
  <si>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</si>
  <si>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</si>
  <si>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</si>
  <si>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</si>
  <si>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</si>
  <si>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</si>
  <si>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</si>
  <si>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</si>
  <si>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</si>
  <si>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</si>
  <si>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</si>
  <si>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</si>
  <si>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</si>
  <si>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</si>
  <si>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</si>
  <si>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</si>
  <si>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</si>
  <si>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</si>
  <si>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</si>
  <si>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</si>
  <si>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</si>
  <si>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</si>
  <si>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</si>
  <si>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</si>
  <si>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</si>
  <si>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</si>
  <si>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</si>
  <si>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</si>
  <si>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</si>
  <si>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</si>
  <si>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</si>
  <si>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</si>
  <si>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</si>
  <si>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</si>
  <si>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</si>
  <si>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</si>
  <si>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</si>
  <si>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</si>
  <si>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</si>
  <si>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</si>
  <si>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</si>
  <si>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</si>
  <si>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</si>
  <si>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</si>
  <si>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</si>
  <si>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</si>
  <si>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</si>
  <si>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</si>
  <si>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</si>
  <si>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</si>
  <si>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</si>
  <si>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</si>
  <si>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</si>
  <si>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</si>
  <si>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</si>
  <si>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</si>
  <si>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</si>
  <si>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</si>
  <si>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</si>
  <si>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</si>
  <si>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</si>
  <si>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</si>
  <si>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</si>
  <si>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</si>
  <si>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</si>
  <si>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</si>
  <si>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</si>
  <si>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</si>
  <si>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</si>
  <si>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</si>
  <si>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</si>
  <si>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</si>
  <si>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</si>
  <si>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</si>
  <si>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</si>
  <si>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</si>
  <si>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</si>
  <si>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</si>
  <si>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</si>
  <si>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</si>
  <si>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</si>
  <si>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</si>
  <si>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</si>
  <si>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</si>
  <si>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</si>
  <si>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</si>
  <si>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</si>
  <si>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</si>
  <si>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</si>
  <si>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</si>
  <si>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</si>
  <si>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</si>
  <si>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</si>
  <si>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</si>
  <si>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</si>
  <si>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</si>
  <si>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</si>
  <si>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</si>
  <si>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</si>
  <si>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</si>
  <si>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</si>
  <si>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</si>
  <si>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</si>
  <si>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</si>
  <si>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</si>
  <si>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</si>
  <si>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</si>
  <si>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</si>
  <si>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</si>
  <si>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</si>
  <si>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</si>
  <si>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</si>
  <si>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</si>
  <si>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</si>
  <si>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</si>
  <si>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</si>
  <si>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</si>
  <si>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</si>
  <si>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</si>
  <si>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</si>
  <si>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</si>
  <si>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</si>
  <si>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</si>
  <si>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</si>
  <si>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</si>
  <si>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</si>
  <si>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</si>
  <si>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</si>
  <si>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</si>
  <si>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</si>
  <si>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</si>
  <si>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</si>
  <si>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</si>
  <si>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</si>
  <si>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</si>
  <si>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</si>
  <si>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</si>
  <si>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</si>
  <si>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</si>
  <si>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</si>
  <si>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</si>
  <si>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</si>
  <si>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</si>
  <si>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</si>
  <si>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</si>
  <si>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</si>
  <si>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</si>
  <si>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</si>
  <si>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</si>
  <si>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</si>
  <si>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</si>
  <si>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</si>
  <si>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</si>
  <si>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</si>
  <si>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</si>
  <si>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</si>
  <si>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</si>
  <si>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</si>
  <si>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</si>
  <si>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</si>
  <si>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</si>
  <si>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</si>
  <si>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</si>
  <si>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</si>
  <si>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</si>
  <si>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</si>
  <si>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</si>
  <si>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</si>
  <si>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</si>
  <si>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</si>
  <si>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</si>
  <si>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</si>
  <si>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</si>
  <si>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</si>
  <si>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</si>
  <si>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</si>
  <si>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</si>
  <si>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</si>
  <si>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</si>
  <si>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</si>
  <si>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</si>
  <si>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</si>
  <si>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</si>
  <si>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</si>
  <si>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</si>
  <si>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</si>
  <si>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</si>
  <si>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</si>
  <si>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</si>
  <si>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</si>
  <si>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</si>
  <si>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</si>
  <si>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</si>
  <si>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</si>
  <si>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</si>
  <si>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</si>
  <si>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</si>
  <si>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</si>
  <si>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</si>
  <si>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</si>
  <si>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</si>
  <si>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</si>
  <si>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</si>
  <si>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</si>
  <si>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</si>
  <si>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</si>
  <si>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</si>
  <si>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</si>
  <si>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</si>
  <si>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</si>
  <si>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</si>
  <si>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</si>
  <si>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</si>
  <si>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</si>
  <si>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</si>
  <si>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</si>
  <si>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</si>
  <si>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</si>
  <si>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</si>
  <si>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</si>
  <si>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</si>
  <si>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</si>
  <si>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</si>
  <si>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</si>
  <si>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</si>
  <si>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</si>
  <si>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</si>
  <si>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</si>
  <si>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</si>
  <si>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</si>
  <si>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</si>
  <si>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</si>
  <si>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</si>
  <si>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</si>
  <si>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</si>
  <si>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</si>
  <si>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</si>
  <si>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</si>
  <si>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</si>
  <si>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</si>
  <si>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</si>
  <si>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</si>
  <si>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</si>
  <si>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</si>
  <si>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</si>
  <si>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</si>
  <si>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</si>
  <si>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</si>
  <si>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</si>
  <si>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</si>
  <si>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</si>
  <si>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</si>
  <si>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</si>
  <si>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</si>
  <si>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</si>
  <si>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</si>
  <si>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</si>
  <si>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</si>
  <si>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</si>
  <si>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</si>
  <si>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</si>
  <si>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</si>
  <si>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</si>
  <si>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</si>
  <si>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</si>
  <si>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</si>
  <si>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</si>
  <si>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</si>
  <si>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</si>
  <si>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</si>
  <si>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</si>
  <si>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</si>
  <si>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</si>
  <si>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</si>
  <si>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</si>
  <si>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</si>
  <si>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</si>
  <si>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</si>
  <si>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</si>
  <si>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</si>
  <si>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</si>
  <si>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</si>
  <si>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</si>
  <si>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</si>
  <si>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</si>
  <si>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</si>
  <si>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</si>
  <si>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</si>
  <si>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</si>
  <si>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</si>
  <si>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</si>
  <si>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</si>
  <si>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</si>
  <si>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</si>
  <si>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</si>
  <si>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</si>
  <si>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</si>
  <si>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</si>
  <si>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</si>
  <si>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</si>
  <si>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</si>
  <si>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</si>
  <si>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</si>
  <si>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</si>
  <si>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</si>
  <si>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</si>
  <si>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</si>
  <si>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</si>
  <si>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</si>
  <si>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</si>
  <si>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</si>
  <si>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</si>
  <si>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</si>
  <si>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</si>
  <si>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</si>
  <si>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</si>
  <si>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</si>
  <si>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</si>
  <si>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</si>
  <si>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</si>
  <si>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</si>
  <si>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</si>
  <si>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</si>
  <si>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</si>
  <si>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</si>
  <si>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</si>
  <si>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</si>
  <si>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</si>
  <si>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</si>
  <si>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</si>
  <si>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</si>
  <si>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</si>
  <si>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</si>
  <si>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</si>
  <si>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</si>
  <si>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</si>
  <si>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</si>
  <si>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</si>
  <si>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</si>
  <si>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</si>
  <si>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</si>
  <si>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</si>
  <si>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</si>
  <si>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</si>
  <si>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</si>
  <si>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</si>
  <si>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</si>
  <si>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</si>
  <si>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</si>
  <si>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</si>
  <si>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</si>
  <si>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</si>
  <si>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</si>
  <si>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</si>
  <si>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</si>
  <si>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</si>
  <si>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</si>
  <si>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</si>
  <si>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</si>
  <si>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</si>
  <si>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</si>
  <si>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</si>
  <si>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</si>
  <si>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</si>
  <si>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</si>
  <si>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</si>
  <si>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</si>
  <si>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</si>
  <si>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</si>
  <si>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</si>
  <si>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</si>
  <si>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</si>
  <si>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</si>
  <si>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</si>
  <si>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</si>
  <si>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</si>
  <si>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</si>
  <si>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</si>
  <si>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</si>
  <si>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</si>
  <si>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</si>
  <si>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</si>
  <si>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</si>
  <si>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</si>
  <si>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</si>
  <si>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</si>
  <si>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</si>
  <si>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</si>
  <si>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</si>
  <si>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</si>
  <si>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</si>
  <si>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</si>
  <si>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</si>
  <si>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</si>
  <si>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</si>
  <si>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</si>
  <si>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</si>
  <si>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</si>
  <si>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</si>
  <si>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</si>
  <si>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</si>
  <si>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</si>
  <si>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</si>
  <si>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</si>
  <si>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</si>
  <si>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</si>
  <si>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</si>
  <si>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</si>
  <si>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</si>
  <si>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</si>
  <si>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</si>
  <si>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</si>
  <si>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</si>
  <si>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</si>
  <si>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</si>
  <si>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</si>
  <si>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</si>
  <si>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</si>
  <si>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</si>
  <si>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</si>
  <si>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</si>
  <si>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</si>
  <si>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</si>
  <si>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</si>
  <si>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</si>
  <si>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</si>
  <si>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</si>
  <si>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</si>
  <si>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</si>
  <si>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</si>
  <si>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</si>
  <si>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</si>
  <si>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</si>
  <si>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</si>
  <si>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</si>
  <si>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</si>
  <si>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</si>
  <si>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</si>
  <si>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</si>
  <si>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</si>
  <si>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</si>
  <si>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</si>
  <si>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</si>
  <si>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</si>
  <si>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</si>
  <si>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</si>
  <si>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</si>
  <si>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</si>
  <si>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</si>
  <si>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</si>
  <si>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</si>
  <si>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</si>
  <si>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</si>
  <si>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</si>
  <si>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</si>
  <si>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</si>
  <si>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</si>
  <si>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</si>
  <si>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</si>
  <si>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</si>
  <si>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</si>
  <si>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</si>
  <si>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</si>
  <si>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</si>
  <si>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</si>
  <si>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</si>
  <si>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</si>
  <si>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</si>
  <si>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</si>
  <si>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</si>
  <si>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</si>
  <si>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</si>
  <si>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</si>
  <si>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</si>
  <si>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</si>
  <si>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</si>
  <si>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</si>
  <si>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</si>
  <si>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</si>
  <si>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</si>
  <si>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</si>
  <si>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</si>
  <si>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</si>
  <si>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</si>
  <si>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</si>
  <si>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</si>
  <si>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</si>
  <si>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</si>
  <si>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</si>
  <si>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</si>
  <si>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</si>
  <si>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</si>
  <si>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</si>
  <si>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</si>
  <si>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</si>
  <si>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</si>
  <si>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</si>
  <si>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</si>
  <si>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</si>
  <si>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</si>
  <si>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</si>
  <si>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</si>
  <si>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</si>
  <si>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</si>
  <si>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</si>
  <si>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</si>
  <si>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</si>
  <si>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</si>
  <si>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</si>
  <si>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</si>
  <si>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</si>
  <si>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</si>
  <si>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</si>
  <si>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</si>
  <si>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</si>
  <si>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</si>
  <si>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</si>
  <si>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</si>
  <si>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</si>
  <si>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</si>
  <si>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</si>
  <si>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</si>
  <si>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</si>
  <si>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</si>
  <si>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</si>
  <si>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</si>
  <si>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</si>
  <si>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</si>
  <si>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</si>
  <si>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</si>
  <si>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</si>
  <si>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</si>
  <si>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</si>
  <si>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</si>
  <si>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</si>
  <si>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</si>
  <si>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</si>
  <si>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</si>
  <si>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</si>
  <si>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</si>
  <si>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</si>
  <si>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</si>
  <si>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</si>
  <si>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</si>
  <si>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</si>
  <si>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</si>
  <si>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</si>
  <si>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</si>
  <si>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</si>
  <si>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</si>
  <si>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</si>
  <si>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</si>
  <si>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</si>
  <si>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</si>
  <si>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</si>
  <si>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</si>
  <si>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</si>
  <si>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</si>
  <si>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</si>
  <si>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</si>
  <si>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</si>
  <si>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</si>
  <si>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</si>
  <si>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</si>
  <si>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</si>
  <si>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</si>
  <si>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</si>
  <si>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</si>
  <si>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</si>
  <si>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</si>
  <si>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</si>
  <si>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</si>
  <si>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</si>
  <si>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</si>
  <si>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</si>
  <si>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</si>
  <si>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</si>
  <si>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</si>
  <si>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</si>
  <si>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</si>
  <si>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</si>
  <si>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</si>
  <si>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</si>
  <si>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</si>
  <si>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</si>
  <si>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</si>
  <si>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</si>
  <si>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</si>
  <si>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</si>
  <si>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</si>
  <si>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</si>
  <si>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</si>
  <si>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</si>
  <si>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</si>
  <si>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</si>
  <si>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</si>
  <si>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</si>
  <si>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</si>
  <si>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</si>
  <si>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</si>
  <si>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</si>
  <si>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</si>
  <si>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</si>
  <si>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</si>
  <si>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</si>
  <si>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</si>
  <si>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</si>
  <si>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</si>
  <si>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</si>
  <si>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</si>
  <si>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</si>
  <si>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</si>
  <si>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</si>
  <si>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</si>
  <si>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</si>
  <si>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</si>
  <si>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</si>
  <si>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</si>
  <si>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</si>
  <si>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</si>
  <si>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</si>
  <si>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</si>
  <si>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</si>
  <si>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</si>
  <si>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</si>
  <si>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</si>
  <si>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</si>
  <si>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</si>
  <si>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</si>
  <si>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</si>
  <si>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</si>
  <si>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</si>
  <si>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</si>
  <si>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</si>
  <si>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</si>
  <si>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</si>
  <si>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</si>
  <si>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</si>
  <si>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</si>
  <si>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</si>
  <si>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</si>
  <si>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</si>
  <si>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</si>
  <si>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</si>
  <si>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</si>
  <si>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</si>
  <si>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</si>
  <si>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</si>
  <si>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</si>
  <si>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</si>
  <si>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</si>
  <si>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</si>
  <si>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</si>
  <si>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</si>
  <si>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</si>
  <si>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</si>
  <si>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</si>
  <si>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</si>
  <si>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</si>
  <si>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</si>
  <si>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</si>
  <si>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</si>
  <si>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</si>
  <si>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</si>
  <si>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</si>
  <si>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</si>
  <si>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</si>
  <si>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</si>
  <si>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</si>
  <si>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</si>
  <si>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</si>
  <si>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</si>
  <si>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</si>
  <si>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</si>
  <si>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</si>
  <si>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</si>
  <si>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</si>
  <si>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</si>
  <si>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</si>
  <si>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</si>
  <si>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</si>
  <si>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</si>
  <si>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</si>
  <si>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</si>
  <si>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</si>
  <si>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</si>
  <si>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</si>
  <si>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</si>
  <si>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</si>
  <si>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</si>
  <si>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</si>
  <si>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</si>
  <si>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</si>
  <si>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</si>
  <si>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</si>
  <si>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</si>
  <si>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</si>
  <si>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</si>
  <si>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</si>
  <si>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</si>
  <si>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</si>
  <si>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</si>
  <si>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</si>
  <si>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</si>
  <si>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</si>
  <si>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</si>
  <si>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</si>
  <si>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</si>
  <si>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</si>
  <si>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</si>
  <si>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</si>
  <si>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</si>
  <si>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</si>
  <si>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</si>
  <si>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</si>
  <si>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</si>
  <si>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</si>
  <si>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</si>
  <si>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</si>
  <si>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</si>
  <si>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</si>
  <si>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</si>
  <si>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</si>
  <si>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</si>
  <si>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</si>
  <si>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</si>
  <si>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</si>
  <si>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</si>
  <si>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</si>
  <si>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</si>
  <si>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</si>
  <si>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</si>
  <si>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</si>
  <si>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</si>
  <si>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</si>
  <si>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</si>
  <si>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</si>
  <si>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</si>
  <si>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</si>
  <si>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</si>
  <si>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</si>
  <si>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</si>
  <si>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</si>
  <si>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</si>
  <si>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</si>
  <si>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</si>
  <si>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</si>
  <si>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</si>
  <si>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</si>
  <si>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</si>
  <si>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</si>
  <si>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</si>
  <si>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</si>
  <si>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</si>
  <si>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</si>
  <si>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</si>
  <si>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</si>
  <si>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</si>
  <si>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</si>
  <si>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</si>
  <si>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</si>
  <si>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</si>
  <si>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</si>
  <si>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</si>
  <si>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</si>
  <si>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</si>
  <si>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</si>
  <si>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</si>
  <si>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</si>
  <si>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</si>
  <si>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</si>
  <si>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</si>
  <si>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</si>
  <si>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</si>
  <si>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</si>
  <si>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</si>
  <si>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</si>
  <si>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</si>
  <si>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</si>
  <si>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</si>
  <si>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</si>
  <si>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</si>
  <si>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</si>
  <si>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</si>
  <si>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</si>
  <si>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</si>
  <si>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</si>
  <si>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</si>
  <si>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</si>
  <si>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</si>
  <si>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</si>
  <si>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</si>
  <si>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</si>
  <si>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</si>
  <si>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</si>
  <si>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</si>
  <si>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</si>
  <si>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</si>
  <si>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</si>
  <si>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</si>
  <si>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</si>
  <si>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</si>
  <si>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</si>
  <si>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</si>
  <si>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</si>
  <si>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</si>
  <si>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</si>
  <si>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</si>
  <si>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</si>
  <si>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</si>
  <si>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</si>
  <si>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</si>
  <si>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</si>
  <si>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</si>
  <si>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</si>
  <si>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</si>
  <si>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</si>
  <si>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</si>
  <si>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</si>
  <si>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</si>
  <si>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</si>
  <si>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</si>
  <si>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</si>
  <si>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</si>
  <si>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</si>
  <si>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</si>
  <si>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</si>
  <si>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</si>
  <si>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</si>
  <si>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</si>
  <si>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</si>
  <si>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</si>
  <si>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</si>
  <si>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</si>
  <si>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</si>
  <si>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</si>
  <si>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</si>
  <si>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</si>
  <si>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</si>
  <si>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</si>
  <si>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</si>
  <si>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</si>
  <si>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</si>
  <si>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</si>
  <si>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</si>
  <si>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</si>
  <si>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</si>
  <si>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</si>
  <si>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</si>
  <si>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</si>
  <si>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</si>
  <si>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</si>
  <si>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</si>
  <si>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</si>
  <si>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</si>
  <si>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</si>
  <si>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</si>
  <si>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</si>
  <si>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</si>
  <si>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</si>
  <si>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</si>
  <si>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</si>
  <si>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</si>
  <si>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</si>
  <si>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</si>
  <si>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</si>
  <si>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</si>
  <si>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</si>
  <si>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</si>
  <si>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</si>
  <si>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</si>
  <si>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</si>
  <si>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</si>
  <si>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</si>
  <si>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</si>
  <si>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</si>
  <si>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</si>
  <si>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</si>
  <si>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</si>
  <si>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</si>
  <si>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</si>
  <si>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</si>
  <si>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</si>
  <si>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</si>
  <si>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</si>
  <si>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</si>
  <si>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</si>
  <si>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</si>
  <si>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</si>
  <si>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</si>
  <si>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</si>
  <si>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</si>
  <si>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</si>
  <si>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</si>
  <si>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</si>
  <si>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</si>
  <si>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</si>
  <si>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</si>
  <si>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</si>
  <si>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</si>
  <si>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</si>
  <si>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</si>
  <si>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</si>
  <si>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</si>
  <si>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</si>
  <si>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</si>
  <si>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</si>
  <si>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</si>
  <si>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</si>
  <si>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</si>
  <si>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</si>
  <si>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</si>
  <si>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</si>
  <si>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</si>
  <si>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</si>
  <si>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</si>
  <si>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</si>
  <si>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</si>
  <si>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</si>
  <si>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</si>
  <si>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</si>
  <si>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</si>
  <si>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</si>
  <si>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</si>
  <si>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</si>
  <si>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</si>
  <si>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</si>
  <si>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</si>
  <si>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</si>
  <si>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</si>
  <si>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</si>
  <si>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</si>
  <si>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</si>
  <si>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</si>
  <si>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</si>
  <si>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</si>
  <si>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</si>
  <si>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</si>
  <si>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</si>
  <si>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</si>
  <si>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</si>
  <si>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</si>
  <si>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</si>
  <si>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</si>
  <si>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</si>
  <si>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</si>
  <si>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</si>
  <si>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</si>
  <si>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</si>
  <si>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</si>
  <si>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</si>
  <si>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</si>
  <si>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</si>
  <si>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</si>
  <si>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</si>
  <si>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</si>
  <si>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</si>
  <si>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</si>
  <si>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</si>
  <si>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</si>
  <si>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</si>
  <si>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</si>
  <si>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</si>
  <si>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</si>
  <si>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</si>
  <si>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</si>
  <si>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</si>
  <si>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</si>
  <si>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</si>
  <si>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</si>
  <si>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</si>
  <si>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</si>
  <si>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</si>
  <si>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</si>
  <si>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</si>
  <si>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</si>
  <si>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</si>
  <si>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</si>
  <si>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</si>
  <si>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</si>
  <si>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</si>
  <si>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</si>
  <si>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</si>
  <si>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</si>
  <si>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</si>
  <si>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</si>
  <si>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</si>
  <si>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</si>
  <si>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</si>
  <si>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</si>
  <si>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</si>
  <si>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</si>
  <si>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</si>
  <si>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</si>
  <si>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</si>
  <si>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</si>
  <si>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</si>
  <si>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</si>
  <si>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</si>
  <si>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</si>
  <si>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</si>
  <si>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</si>
  <si>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</si>
  <si>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</si>
  <si>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</si>
  <si>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</si>
  <si>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</si>
  <si>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</si>
  <si>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</si>
  <si>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</si>
  <si>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</si>
  <si>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</si>
  <si>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</si>
  <si>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</si>
  <si>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</si>
  <si>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</si>
  <si>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</si>
  <si>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</si>
  <si>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</si>
  <si>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</si>
  <si>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</si>
  <si>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</si>
  <si>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</si>
  <si>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</si>
  <si>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</si>
  <si>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</si>
  <si>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</si>
  <si>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</si>
  <si>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</si>
  <si>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</si>
  <si>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</si>
  <si>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</si>
  <si>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</si>
  <si>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</si>
  <si>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</si>
  <si>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</si>
  <si>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</si>
  <si>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</si>
  <si>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</si>
  <si>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</si>
  <si>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</si>
  <si>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</si>
  <si>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</si>
  <si>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</si>
  <si>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</si>
  <si>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</si>
  <si>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</si>
  <si>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</si>
  <si>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</si>
  <si>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</si>
  <si>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</si>
  <si>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</si>
  <si>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</si>
  <si>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</si>
  <si>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</si>
  <si>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</si>
  <si>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</si>
  <si>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</si>
  <si>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</si>
  <si>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</si>
  <si>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</si>
  <si>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</si>
  <si>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</si>
  <si>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</si>
  <si>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</si>
  <si>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</si>
  <si>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</si>
  <si>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</si>
  <si>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</si>
  <si>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</si>
  <si>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</si>
  <si>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</si>
  <si>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</si>
  <si>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</si>
  <si>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</si>
  <si>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</si>
  <si>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</si>
  <si>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</si>
  <si>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</si>
  <si>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</si>
  <si>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</si>
  <si>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</si>
  <si>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</si>
  <si>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</si>
  <si>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</si>
  <si>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</si>
  <si>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</si>
  <si>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</si>
  <si>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</si>
  <si>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</si>
  <si>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</si>
  <si>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</si>
  <si>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</si>
  <si>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</si>
  <si>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</si>
  <si>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</si>
  <si>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</si>
  <si>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</si>
  <si>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</si>
  <si>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</si>
  <si>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</si>
  <si>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</si>
  <si>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</si>
  <si>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</si>
  <si>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</si>
  <si>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</si>
  <si>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</si>
  <si>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</si>
  <si>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</si>
  <si>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</si>
  <si>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</si>
  <si>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</si>
  <si>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</si>
  <si>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</si>
  <si>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</si>
  <si>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</si>
  <si>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</si>
  <si>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</si>
  <si>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</si>
  <si>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</si>
  <si>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</si>
  <si>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</si>
  <si>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</si>
  <si>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</si>
  <si>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</si>
  <si>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</si>
  <si>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</si>
  <si>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</si>
  <si>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</si>
  <si>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</si>
  <si>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</si>
  <si>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</si>
  <si>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</si>
  <si>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</si>
  <si>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</si>
  <si>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</si>
  <si>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</si>
  <si>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</si>
  <si>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</si>
  <si>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</si>
  <si>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</si>
  <si>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</si>
  <si>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</si>
  <si>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</si>
  <si>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</si>
  <si>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</si>
  <si>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</si>
  <si>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</si>
  <si>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</si>
  <si>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</si>
  <si>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</si>
  <si>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</si>
  <si>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</si>
  <si>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</si>
  <si>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</si>
  <si>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</si>
  <si>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</si>
  <si>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</si>
  <si>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</si>
  <si>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</si>
  <si>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</si>
  <si>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</si>
  <si>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</si>
  <si>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</si>
  <si>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</si>
  <si>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</si>
  <si>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</si>
  <si>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</si>
  <si>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</si>
  <si>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</si>
  <si>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</si>
  <si>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</si>
  <si>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</si>
  <si>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</si>
  <si>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</si>
  <si>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</si>
  <si>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</si>
  <si>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</si>
  <si>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</si>
  <si>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</si>
  <si>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</si>
  <si>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</si>
  <si>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</si>
  <si>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</si>
  <si>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</si>
  <si>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</si>
  <si>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</si>
  <si>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</si>
  <si>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</si>
  <si>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</si>
  <si>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</si>
  <si>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</si>
  <si>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</si>
  <si>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</si>
  <si>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</si>
  <si>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</si>
  <si>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</si>
  <si>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</si>
  <si>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</si>
  <si>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</si>
  <si>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</si>
  <si>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</si>
  <si>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</si>
  <si>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</si>
  <si>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</si>
  <si>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</si>
  <si>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</si>
  <si>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</si>
  <si>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</si>
  <si>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</si>
  <si>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</si>
  <si>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</si>
  <si>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</si>
  <si>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</si>
  <si>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</si>
  <si>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</si>
  <si>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</si>
  <si>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</si>
  <si>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</si>
  <si>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</si>
  <si>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</si>
  <si>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</si>
  <si>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</si>
  <si>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</si>
  <si>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</si>
  <si>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</si>
  <si>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</si>
  <si>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</si>
  <si>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</si>
  <si>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</si>
  <si>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</si>
  <si>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</si>
  <si>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</si>
  <si>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</si>
  <si>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</si>
  <si>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</si>
  <si>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</si>
  <si>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</si>
  <si>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</si>
  <si>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</si>
  <si>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</si>
  <si>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</si>
  <si>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</si>
  <si>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</si>
  <si>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</si>
  <si>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</si>
  <si>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</si>
  <si>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</si>
  <si>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</si>
  <si>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</si>
  <si>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</si>
  <si>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</si>
  <si>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</si>
  <si>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</si>
  <si>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</si>
  <si>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</si>
  <si>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</si>
  <si>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</si>
  <si>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</si>
  <si>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</si>
  <si>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</si>
  <si>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</si>
  <si>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</si>
  <si>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</si>
  <si>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</si>
  <si>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</si>
  <si>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</si>
  <si>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</si>
  <si>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</si>
  <si>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</si>
  <si>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</si>
  <si>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</si>
  <si>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</si>
  <si>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</si>
  <si>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</si>
  <si>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</si>
  <si>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</si>
  <si>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</si>
  <si>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</si>
  <si>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</si>
  <si>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</si>
  <si>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</si>
  <si>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</si>
  <si>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</si>
  <si>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</si>
  <si>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</si>
  <si>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</si>
  <si>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</si>
  <si>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</si>
  <si>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</si>
  <si>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</si>
  <si>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</si>
  <si>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</si>
  <si>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</si>
  <si>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</si>
  <si>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</si>
  <si>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</si>
  <si>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</si>
  <si>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</si>
  <si>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</si>
  <si>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</si>
  <si>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</si>
  <si>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</si>
  <si>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</si>
  <si>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</si>
  <si>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</si>
  <si>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</si>
  <si>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</si>
  <si>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</si>
  <si>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</si>
  <si>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</si>
  <si>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</si>
  <si>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</si>
  <si>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</si>
  <si>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</si>
  <si>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</si>
  <si>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</si>
  <si>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</si>
  <si>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</si>
  <si>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</si>
  <si>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</si>
  <si>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</si>
  <si>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</si>
  <si>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</si>
  <si>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</si>
  <si>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</si>
  <si>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</si>
  <si>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</si>
  <si>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</si>
  <si>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</si>
  <si>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</si>
  <si>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</si>
  <si>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</si>
  <si>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</si>
  <si>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</si>
  <si>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</si>
  <si>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</si>
  <si>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</si>
  <si>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</si>
  <si>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</si>
  <si>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</si>
  <si>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</si>
  <si>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</si>
  <si>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</si>
  <si>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</si>
  <si>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</si>
  <si>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</si>
  <si>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</si>
  <si>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</si>
  <si>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</si>
  <si>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</si>
  <si>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</si>
  <si>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</si>
  <si>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</si>
  <si>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</si>
  <si>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</si>
  <si>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</si>
  <si>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</si>
  <si>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</si>
  <si>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</si>
  <si>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</si>
  <si>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</si>
  <si>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</si>
  <si>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</si>
  <si>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</si>
  <si>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</si>
  <si>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</si>
  <si>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</si>
  <si>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</si>
  <si>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</si>
  <si>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</si>
  <si>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</si>
  <si>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</si>
  <si>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</si>
  <si>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</si>
  <si>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</si>
  <si>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</si>
  <si>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</si>
  <si>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</si>
  <si>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</si>
  <si>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</si>
  <si>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</si>
  <si>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</si>
  <si>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</si>
  <si>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</si>
  <si>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</si>
  <si>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</si>
  <si>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</si>
  <si>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</si>
  <si>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</si>
  <si>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</si>
  <si>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</si>
  <si>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</si>
  <si>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</si>
  <si>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</si>
  <si>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</si>
  <si>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</si>
  <si>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</si>
  <si>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</si>
  <si>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</si>
  <si>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</si>
  <si>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</si>
  <si>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</si>
  <si>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</si>
  <si>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</si>
  <si>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</si>
  <si>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</si>
  <si>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</si>
  <si>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</si>
  <si>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</si>
  <si>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</si>
  <si>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</si>
  <si>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</si>
  <si>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</si>
  <si>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</si>
  <si>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</si>
  <si>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</si>
  <si>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</si>
  <si>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</si>
  <si>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</si>
  <si>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</si>
  <si>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</si>
  <si>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</si>
  <si>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</si>
  <si>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</si>
  <si>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</si>
  <si>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</si>
  <si>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</si>
  <si>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</si>
  <si>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</si>
  <si>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</si>
  <si>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</si>
  <si>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</si>
  <si>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</si>
  <si>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</si>
  <si>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</si>
  <si>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</si>
  <si>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</si>
  <si>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</si>
  <si>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</si>
  <si>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</si>
  <si>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</si>
  <si>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</si>
  <si>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</si>
  <si>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</si>
  <si>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</si>
  <si>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</si>
  <si>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</si>
  <si>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</si>
  <si>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</si>
  <si>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</si>
  <si>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</si>
  <si>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</si>
  <si>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</si>
  <si>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</si>
  <si>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</si>
  <si>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</si>
  <si>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</si>
  <si>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</si>
  <si>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</si>
  <si>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</si>
  <si>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</si>
  <si>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</si>
  <si>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</si>
  <si>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</si>
  <si>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</si>
  <si>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</si>
  <si>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</si>
  <si>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</si>
  <si>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</si>
  <si>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</si>
  <si>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</si>
  <si>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</si>
  <si>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</si>
  <si>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</si>
  <si>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</si>
  <si>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</si>
  <si>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</si>
  <si>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</si>
  <si>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</si>
  <si>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</si>
  <si>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</si>
  <si>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</si>
  <si>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</si>
  <si>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</si>
  <si>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</si>
  <si>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</si>
  <si>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</si>
  <si>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</si>
  <si>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</si>
  <si>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</si>
  <si>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</si>
  <si>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</si>
  <si>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</si>
  <si>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</si>
  <si>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</si>
  <si>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</si>
  <si>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</si>
  <si>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</si>
  <si>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</si>
  <si>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</si>
  <si>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</si>
  <si>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</si>
  <si>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</si>
  <si>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</si>
  <si>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</si>
  <si>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</si>
  <si>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</si>
  <si>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</si>
  <si>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</si>
  <si>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</si>
  <si>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</si>
  <si>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</si>
  <si>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</si>
  <si>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</si>
  <si>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</si>
  <si>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</si>
  <si>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</si>
  <si>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</si>
  <si>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</si>
  <si>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</si>
  <si>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</si>
  <si>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</si>
  <si>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</si>
  <si>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</si>
  <si>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</si>
  <si>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</si>
  <si>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</si>
  <si>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</si>
  <si>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</si>
  <si>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</si>
  <si>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</si>
  <si>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</si>
  <si>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</si>
  <si>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</si>
  <si>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</si>
  <si>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</si>
  <si>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</si>
  <si>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</si>
  <si>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</si>
  <si>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</si>
  <si>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</si>
  <si>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</si>
  <si>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</si>
  <si>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</si>
  <si>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</si>
  <si>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</si>
  <si>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</si>
  <si>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</si>
  <si>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</si>
  <si>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</si>
  <si>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</si>
  <si>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</si>
  <si>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</si>
  <si>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</si>
  <si>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</si>
  <si>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</si>
  <si>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</si>
  <si>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</si>
  <si>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</si>
  <si>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</si>
  <si>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</si>
  <si>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</si>
  <si>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</si>
  <si>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</si>
  <si>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</si>
  <si>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</si>
  <si>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</si>
  <si>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</si>
  <si>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</si>
  <si>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</si>
  <si>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</si>
  <si>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</si>
  <si>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</si>
  <si>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</si>
  <si>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</si>
  <si>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</si>
  <si>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</si>
  <si>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</si>
  <si>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</si>
  <si>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</si>
  <si>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</si>
  <si>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</si>
  <si>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</si>
  <si>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</si>
  <si>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</si>
  <si>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</si>
  <si>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</si>
  <si>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</si>
  <si>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</si>
  <si>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</si>
  <si>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</si>
  <si>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</si>
  <si>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</si>
  <si>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</si>
  <si>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</si>
  <si>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</si>
  <si>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</si>
  <si>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</si>
  <si>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</si>
  <si>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</si>
  <si>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</si>
  <si>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</si>
  <si>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</si>
  <si>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</si>
  <si>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</si>
  <si>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</si>
  <si>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</si>
  <si>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</si>
  <si>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</si>
  <si>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</si>
  <si>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</si>
  <si>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</si>
  <si>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</si>
  <si>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</si>
  <si>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</si>
  <si>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</si>
  <si>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</si>
  <si>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</si>
  <si>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</si>
  <si>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</si>
  <si>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</si>
  <si>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</si>
  <si>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</si>
  <si>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</si>
  <si>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</si>
  <si>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</si>
  <si>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</si>
  <si>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</si>
  <si>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</si>
  <si>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</si>
  <si>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</si>
  <si>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</si>
  <si>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</si>
  <si>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</si>
  <si>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</si>
  <si>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</si>
  <si>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</si>
  <si>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</si>
  <si>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</si>
  <si>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</si>
  <si>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</si>
  <si>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</si>
  <si>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</si>
  <si>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</si>
  <si>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</si>
  <si>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</si>
  <si>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</si>
  <si>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</si>
  <si>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</si>
  <si>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</si>
  <si>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</si>
  <si>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</si>
  <si>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</si>
  <si>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</si>
  <si>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</si>
  <si>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</si>
  <si>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</si>
  <si>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</si>
  <si>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</si>
  <si>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</si>
  <si>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</si>
  <si>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</si>
  <si>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</si>
  <si>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</si>
  <si>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</si>
  <si>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</si>
  <si>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</si>
  <si>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</si>
  <si>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</si>
  <si>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</si>
  <si>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</si>
  <si>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</si>
  <si>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</si>
  <si>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</si>
  <si>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</si>
  <si>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</si>
  <si>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</si>
  <si>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</si>
  <si>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</si>
  <si>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</si>
  <si>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</si>
  <si>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</si>
  <si>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</si>
  <si>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</si>
  <si>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</si>
  <si>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</si>
  <si>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</si>
  <si>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</si>
  <si>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</si>
  <si>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</si>
  <si>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</si>
  <si>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</si>
  <si>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</si>
  <si>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</si>
  <si>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</si>
  <si>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</si>
  <si>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</si>
  <si>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</si>
  <si>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</si>
  <si>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</si>
  <si>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</si>
  <si>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</si>
  <si>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</si>
  <si>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</si>
  <si>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</si>
  <si>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</si>
  <si>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</si>
  <si>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</si>
  <si>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</si>
  <si>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</si>
  <si>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</si>
  <si>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</si>
  <si>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</si>
  <si>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</si>
  <si>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</si>
  <si>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</si>
  <si>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</si>
  <si>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</si>
  <si>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</si>
  <si>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</si>
  <si>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</si>
  <si>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</si>
  <si>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</si>
  <si>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</si>
  <si>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</si>
  <si>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</si>
  <si>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</si>
  <si>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</si>
  <si>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</si>
  <si>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</si>
  <si>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</si>
  <si>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</si>
  <si>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</si>
  <si>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</si>
  <si>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</si>
  <si>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</si>
  <si>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</si>
  <si>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</si>
  <si>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</si>
  <si>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</si>
  <si>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</si>
  <si>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</si>
  <si>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</si>
  <si>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</si>
  <si>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</si>
  <si>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</si>
  <si>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</si>
  <si>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</si>
  <si>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</si>
  <si>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</si>
  <si>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</si>
  <si>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</si>
  <si>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</si>
  <si>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</si>
  <si>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</si>
  <si>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</si>
  <si>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</si>
  <si>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</si>
  <si>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</si>
  <si>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</si>
  <si>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</si>
  <si>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</si>
  <si>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</si>
  <si>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</si>
  <si>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</si>
  <si>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</si>
  <si>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</si>
  <si>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</si>
  <si>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</si>
  <si>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</si>
  <si>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</si>
  <si>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</si>
  <si>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</si>
  <si>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</si>
  <si>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</si>
  <si>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</si>
  <si>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</si>
  <si>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</si>
  <si>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</si>
  <si>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</si>
  <si>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</si>
  <si>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</si>
  <si>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</si>
  <si>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</si>
  <si>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</si>
  <si>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</si>
  <si>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</si>
  <si>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</si>
  <si>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</si>
  <si>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</si>
  <si>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</si>
  <si>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</si>
  <si>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</si>
  <si>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</si>
  <si>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</si>
  <si>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</si>
  <si>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</si>
  <si>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</si>
  <si>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</si>
  <si>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</si>
  <si>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</si>
  <si>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</si>
  <si>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</si>
  <si>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</si>
  <si>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</si>
  <si>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</si>
  <si>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</si>
  <si>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</si>
  <si>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</si>
  <si>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</si>
  <si>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</si>
  <si>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</si>
  <si>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</si>
  <si>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</si>
  <si>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</si>
  <si>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</si>
  <si>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</si>
  <si>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</si>
  <si>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</si>
  <si>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</si>
  <si>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</si>
  <si>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</si>
  <si>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</si>
  <si>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</si>
  <si>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</si>
  <si>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</si>
  <si>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</si>
  <si>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</si>
  <si>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</si>
  <si>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</si>
  <si>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</si>
  <si>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</si>
  <si>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</si>
  <si>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</si>
  <si>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</si>
  <si>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</si>
  <si>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</si>
  <si>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</si>
  <si>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</si>
  <si>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</si>
  <si>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</si>
  <si>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</si>
  <si>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</si>
  <si>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</si>
  <si>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</si>
  <si>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</si>
  <si>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</si>
  <si>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</si>
  <si>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</si>
  <si>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</si>
  <si>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</si>
  <si>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</si>
  <si>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</si>
  <si>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</si>
  <si>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</si>
  <si>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</si>
  <si>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</si>
  <si>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</si>
  <si>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</si>
  <si>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</si>
  <si>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</si>
  <si>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</si>
  <si>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</si>
  <si>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</si>
  <si>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</si>
  <si>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</si>
  <si>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</si>
  <si>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</si>
  <si>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</si>
  <si>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</si>
  <si>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</si>
  <si>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</si>
  <si>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</si>
  <si>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</si>
  <si>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</si>
  <si>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</si>
  <si>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</si>
  <si>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</si>
  <si>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</si>
  <si>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</si>
  <si>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</si>
  <si>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</si>
  <si>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</si>
  <si>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</si>
  <si>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</si>
  <si>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</si>
  <si>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</si>
  <si>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</si>
  <si>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</si>
  <si>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</si>
  <si>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</si>
  <si>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</si>
  <si>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</si>
  <si>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</si>
  <si>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</si>
  <si>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</si>
  <si>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</si>
  <si>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</si>
  <si>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</si>
  <si>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</si>
  <si>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</si>
  <si>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</si>
  <si>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</si>
  <si>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</si>
  <si>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</si>
  <si>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</si>
  <si>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</si>
  <si>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</si>
  <si>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</si>
  <si>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</si>
  <si>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</si>
  <si>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</si>
  <si>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</si>
  <si>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</si>
  <si>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</si>
  <si>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</si>
  <si>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</si>
  <si>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</si>
  <si>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</si>
  <si>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</si>
  <si>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</si>
  <si>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</si>
  <si>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</si>
  <si>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</si>
  <si>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</si>
  <si>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</si>
  <si>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</si>
  <si>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</si>
  <si>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</si>
  <si>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</si>
  <si>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</si>
  <si>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</si>
  <si>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</si>
  <si>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</si>
  <si>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</si>
  <si>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</si>
  <si>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</si>
  <si>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</si>
  <si>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</si>
  <si>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</si>
  <si>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</si>
  <si>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</si>
  <si>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</si>
  <si>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</si>
  <si>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</si>
  <si>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</si>
  <si>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</si>
  <si>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</si>
  <si>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</si>
  <si>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</si>
  <si>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</si>
  <si>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</si>
  <si>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</si>
  <si>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</si>
  <si>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</si>
  <si>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</si>
  <si>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</si>
  <si>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</si>
  <si>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</si>
  <si>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</si>
  <si>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</si>
  <si>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</si>
  <si>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</si>
  <si>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</si>
  <si>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</si>
  <si>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</si>
  <si>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</si>
  <si>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</si>
  <si>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</si>
  <si>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</si>
  <si>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</si>
  <si>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</si>
  <si>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</si>
  <si>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</si>
  <si>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</si>
  <si>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</si>
  <si>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</si>
  <si>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</si>
  <si>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</si>
  <si>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</si>
  <si>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</si>
  <si>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</si>
  <si>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</si>
  <si>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</si>
  <si>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</si>
  <si>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</si>
  <si>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</si>
  <si>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</si>
  <si>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</si>
  <si>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</si>
  <si>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</si>
  <si>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</si>
  <si>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</si>
  <si>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</si>
  <si>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</si>
  <si>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</si>
  <si>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</si>
  <si>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</si>
  <si>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</si>
  <si>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</si>
  <si>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</si>
  <si>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</si>
  <si>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</si>
  <si>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</si>
  <si>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</si>
  <si>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</si>
  <si>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</si>
  <si>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</si>
  <si>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</si>
  <si>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</si>
  <si>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</si>
  <si>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</si>
  <si>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</si>
  <si>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</si>
  <si>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</si>
  <si>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</si>
  <si>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</si>
  <si>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</si>
  <si>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</si>
  <si>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</si>
  <si>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</si>
  <si>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</si>
  <si>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</si>
  <si>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</si>
  <si>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</si>
  <si>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</si>
  <si>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</si>
  <si>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</si>
  <si>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</si>
  <si>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</si>
  <si>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</si>
  <si>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</si>
  <si>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</si>
  <si>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</si>
  <si>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</si>
  <si>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</si>
  <si>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</si>
  <si>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</si>
  <si>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</si>
  <si>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</si>
  <si>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</si>
  <si>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</si>
  <si>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</si>
  <si>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</si>
  <si>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</si>
  <si>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</si>
  <si>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</si>
  <si>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</si>
  <si>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</si>
  <si>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</si>
  <si>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</si>
  <si>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</si>
  <si>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</si>
  <si>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</si>
  <si>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</si>
  <si>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</si>
  <si>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</si>
  <si>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</si>
  <si>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</si>
  <si>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</si>
  <si>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</si>
  <si>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</si>
  <si>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</si>
  <si>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</si>
  <si>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</si>
  <si>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</si>
  <si>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</si>
  <si>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</si>
  <si>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</si>
  <si>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</si>
  <si>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</si>
  <si>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</si>
  <si>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</si>
  <si>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</si>
  <si>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</si>
  <si>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</si>
  <si>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</si>
  <si>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</si>
  <si>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</si>
  <si>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</si>
  <si>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</si>
  <si>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</si>
  <si>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</si>
  <si>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</si>
  <si>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</si>
  <si>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</si>
  <si>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</si>
  <si>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</si>
  <si>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</si>
  <si>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</si>
  <si>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</si>
  <si>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</si>
  <si>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</si>
  <si>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</si>
  <si>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</si>
  <si>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</si>
  <si>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</si>
  <si>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</si>
  <si>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</si>
  <si>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</si>
  <si>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</si>
  <si>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</si>
  <si>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</si>
  <si>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</si>
  <si>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</si>
  <si>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</si>
  <si>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</si>
  <si>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</si>
  <si>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</si>
  <si>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</si>
  <si>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</si>
  <si>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</si>
  <si>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</si>
  <si>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</si>
  <si>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</si>
  <si>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</si>
  <si>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</si>
  <si>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</si>
  <si>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</si>
  <si>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</si>
  <si>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</si>
  <si>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</si>
  <si>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</si>
  <si>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</si>
  <si>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</si>
  <si>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</si>
  <si>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</si>
  <si>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</si>
  <si>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</si>
  <si>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</si>
  <si>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</si>
  <si>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</si>
  <si>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</si>
  <si>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</si>
  <si>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</si>
  <si>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</si>
  <si>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</si>
  <si>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</si>
  <si>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</si>
  <si>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</si>
  <si>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</si>
  <si>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</si>
  <si>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</si>
  <si>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</si>
  <si>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</si>
  <si>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</si>
  <si>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</si>
  <si>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</si>
  <si>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</si>
  <si>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</si>
  <si>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</si>
  <si>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</si>
  <si>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</si>
  <si>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</si>
  <si>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</si>
  <si>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</si>
  <si>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</si>
  <si>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</si>
  <si>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</si>
  <si>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</si>
  <si>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</si>
  <si>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</si>
  <si>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</si>
  <si>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</si>
  <si>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</si>
  <si>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</si>
  <si>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</si>
  <si>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</si>
  <si>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</si>
  <si>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</si>
  <si>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</si>
  <si>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</si>
  <si>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</si>
  <si>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</si>
  <si>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</si>
  <si>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</si>
  <si>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</si>
  <si>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</si>
  <si>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</si>
  <si>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</si>
  <si>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</si>
  <si>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</si>
  <si>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</si>
  <si>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</si>
  <si>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</si>
  <si>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</si>
  <si>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</si>
  <si>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</si>
  <si>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</si>
  <si>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</si>
  <si>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</si>
  <si>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</si>
  <si>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</si>
  <si>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</si>
  <si>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</si>
  <si>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</si>
  <si>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</si>
  <si>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</si>
  <si>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</si>
  <si>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</si>
  <si>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</si>
  <si>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</si>
  <si>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</si>
  <si>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</si>
  <si>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</si>
  <si>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</si>
  <si>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</si>
  <si>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</si>
  <si>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</si>
  <si>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</si>
  <si>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</si>
  <si>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</si>
  <si>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</si>
  <si>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</si>
  <si>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</si>
  <si>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</si>
  <si>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</si>
  <si>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</si>
  <si>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</si>
  <si>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</si>
  <si>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</si>
  <si>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</si>
  <si>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</si>
  <si>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</si>
  <si>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</si>
  <si>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</si>
  <si>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</si>
  <si>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</si>
  <si>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</si>
  <si>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</si>
  <si>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</si>
  <si>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</si>
  <si>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</si>
  <si>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</si>
  <si>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</si>
  <si>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</si>
  <si>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</si>
  <si>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</si>
  <si>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</si>
  <si>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</si>
  <si>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</si>
  <si>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</si>
  <si>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</si>
  <si>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</si>
  <si>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</si>
  <si>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</si>
  <si>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</si>
  <si>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</si>
  <si>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</si>
  <si>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</si>
  <si>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</si>
  <si>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</si>
  <si>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</si>
  <si>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</si>
  <si>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</si>
  <si>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</si>
  <si>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</si>
  <si>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</si>
  <si>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</si>
  <si>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</si>
  <si>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</si>
  <si>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</si>
  <si>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</si>
  <si>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</si>
  <si>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</si>
  <si>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</si>
  <si>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</si>
  <si>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</si>
  <si>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</si>
  <si>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</si>
  <si>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</si>
  <si>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</si>
  <si>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</si>
  <si>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</si>
  <si>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</si>
  <si>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</si>
  <si>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</si>
  <si>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</si>
  <si>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</si>
  <si>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</si>
  <si>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</si>
  <si>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</si>
  <si>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</si>
  <si>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</si>
  <si>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</si>
  <si>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</si>
  <si>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</si>
  <si>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</si>
  <si>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</si>
  <si>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</si>
  <si>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</si>
  <si>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</si>
  <si>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</si>
  <si>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</si>
  <si>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</si>
  <si>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</si>
  <si>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</si>
  <si>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</si>
  <si>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</si>
  <si>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</si>
  <si>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</si>
  <si>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</si>
  <si>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</si>
  <si>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</si>
  <si>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</si>
  <si>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</si>
  <si>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</si>
  <si>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</si>
  <si>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</si>
  <si>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</si>
  <si>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</si>
  <si>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</si>
  <si>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</si>
  <si>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</si>
  <si>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</si>
  <si>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</si>
  <si>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</si>
  <si>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</si>
  <si>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</si>
  <si>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</si>
  <si>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</si>
  <si>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</si>
  <si>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</si>
  <si>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</si>
  <si>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</si>
  <si>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</si>
  <si>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</si>
  <si>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</si>
  <si>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</si>
  <si>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</si>
  <si>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</si>
  <si>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</si>
  <si>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</si>
  <si>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</si>
  <si>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</si>
  <si>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</si>
  <si>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</si>
  <si>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</si>
  <si>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</si>
  <si>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</si>
  <si>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</si>
  <si>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</si>
  <si>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</si>
  <si>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</si>
  <si>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</si>
  <si>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</si>
  <si>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</si>
  <si>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</si>
  <si>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</si>
  <si>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</si>
  <si>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</si>
  <si>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</si>
  <si>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</si>
  <si>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</si>
  <si>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</si>
  <si>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</si>
  <si>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</si>
  <si>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</si>
  <si>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</si>
  <si>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</si>
  <si>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</si>
  <si>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</si>
  <si>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</si>
  <si>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</si>
  <si>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</si>
  <si>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</si>
  <si>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</si>
  <si>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</si>
  <si>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</si>
  <si>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</si>
  <si>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</si>
  <si>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</si>
  <si>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</si>
  <si>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</si>
  <si>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</si>
  <si>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</si>
  <si>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</si>
  <si>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</si>
  <si>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</si>
  <si>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</si>
  <si>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</si>
  <si>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</si>
  <si>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</si>
  <si>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</si>
  <si>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</si>
  <si>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</si>
  <si>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</si>
  <si>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</si>
  <si>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</si>
  <si>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</si>
  <si>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</si>
  <si>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</si>
  <si>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</si>
  <si>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</si>
  <si>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</si>
  <si>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</si>
  <si>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</si>
  <si>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</si>
  <si>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</si>
  <si>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</si>
  <si>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</si>
  <si>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</si>
  <si>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</si>
  <si>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</si>
  <si>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</si>
  <si>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</si>
  <si>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</si>
  <si>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</si>
  <si>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</si>
  <si>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</si>
  <si>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</si>
  <si>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</si>
  <si>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</si>
  <si>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</si>
  <si>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</si>
  <si>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</si>
  <si>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</si>
  <si>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</si>
  <si>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</si>
  <si>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</si>
  <si>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</si>
  <si>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</si>
  <si>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</si>
  <si>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</si>
  <si>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</si>
  <si>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</si>
  <si>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</si>
  <si>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</si>
  <si>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</si>
  <si>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</si>
  <si>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</si>
  <si>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</si>
  <si>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</si>
  <si>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</si>
  <si>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</si>
  <si>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</si>
  <si>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</si>
  <si>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</si>
  <si>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</si>
  <si>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</si>
  <si>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</si>
  <si>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</si>
  <si>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</si>
  <si>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</si>
  <si>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</si>
  <si>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</si>
  <si>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</si>
  <si>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</si>
  <si>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</si>
  <si>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</si>
  <si>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</si>
  <si>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</si>
  <si>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</si>
  <si>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</si>
  <si>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</si>
  <si>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</si>
  <si>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</si>
  <si>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</si>
  <si>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</si>
  <si>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</si>
  <si>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</si>
  <si>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</si>
  <si>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</si>
  <si>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</si>
  <si>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</si>
  <si>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</si>
  <si>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</si>
  <si>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</si>
  <si>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</si>
  <si>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</si>
  <si>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</si>
  <si>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</si>
  <si>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</si>
  <si>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</si>
  <si>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</si>
  <si>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</si>
  <si>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</si>
  <si>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</si>
  <si>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</si>
  <si>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</si>
  <si>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</si>
  <si>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</si>
  <si>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</si>
  <si>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</si>
  <si>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</si>
  <si>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</si>
  <si>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</si>
  <si>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</si>
  <si>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</si>
  <si>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</si>
  <si>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</si>
  <si>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</si>
  <si>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</si>
  <si>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</si>
  <si>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</si>
  <si>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</si>
  <si>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</si>
  <si>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</si>
  <si>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</si>
  <si>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</si>
  <si>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</si>
  <si>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</si>
  <si>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</si>
  <si>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</si>
  <si>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</si>
  <si>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</si>
  <si>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</si>
  <si>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</si>
  <si>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</si>
  <si>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</si>
  <si>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</si>
  <si>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</si>
  <si>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</si>
  <si>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</si>
  <si>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</si>
  <si>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</si>
  <si>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</si>
  <si>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</si>
  <si>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</si>
  <si>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</si>
  <si>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</si>
  <si>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</si>
  <si>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</si>
  <si>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</si>
  <si>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</si>
  <si>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</si>
  <si>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</si>
  <si>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</si>
  <si>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</si>
  <si>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</si>
  <si>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</si>
  <si>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</si>
  <si>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</si>
  <si>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</si>
  <si>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</si>
  <si>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</si>
  <si>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</si>
  <si>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</si>
  <si>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</si>
  <si>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</si>
  <si>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</si>
  <si>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</si>
  <si>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</si>
  <si>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</si>
  <si>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</si>
  <si>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</si>
  <si>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</si>
  <si>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</si>
  <si>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</si>
  <si>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</si>
  <si>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</si>
  <si>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</si>
  <si>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</si>
  <si>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</si>
  <si>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</si>
  <si>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</si>
  <si>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</si>
  <si>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</si>
  <si>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</si>
  <si>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</si>
  <si>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</si>
  <si>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</si>
  <si>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</si>
  <si>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</si>
  <si>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</si>
  <si>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</si>
  <si>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</si>
  <si>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</si>
  <si>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</si>
  <si>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</si>
  <si>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</si>
  <si>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</si>
  <si>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</si>
  <si>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</si>
  <si>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</si>
  <si>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</si>
  <si>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</si>
  <si>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</si>
  <si>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</si>
  <si>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</si>
  <si>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</si>
  <si>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</si>
  <si>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</si>
  <si>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</si>
  <si>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</si>
  <si>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</si>
  <si>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</si>
  <si>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</si>
  <si>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</si>
  <si>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</si>
  <si>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</si>
  <si>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</si>
  <si>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</si>
  <si>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</si>
  <si>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</si>
  <si>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</si>
  <si>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</si>
  <si>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</si>
  <si>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</si>
  <si>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</si>
  <si>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</si>
  <si>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</si>
  <si>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</si>
  <si>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</si>
  <si>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</si>
  <si>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</si>
  <si>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</si>
  <si>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</si>
  <si>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</si>
  <si>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</si>
  <si>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</si>
  <si>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</si>
  <si>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</si>
  <si>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</si>
  <si>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</si>
  <si>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</si>
  <si>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</si>
  <si>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</si>
  <si>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</si>
  <si>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</si>
  <si>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</si>
  <si>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</si>
  <si>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</si>
  <si>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</si>
  <si>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</si>
  <si>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</si>
  <si>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</si>
  <si>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</si>
  <si>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</si>
  <si>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</si>
  <si>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</si>
  <si>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</si>
  <si>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</si>
  <si>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</si>
  <si>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</si>
  <si>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</si>
  <si>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</si>
  <si>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</si>
  <si>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</si>
  <si>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</si>
  <si>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</si>
  <si>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</si>
  <si>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</si>
  <si>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</si>
  <si>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</si>
  <si>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</si>
  <si>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</si>
  <si>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</si>
  <si>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</si>
  <si>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</si>
  <si>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</si>
  <si>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</si>
  <si>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</si>
  <si>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</si>
  <si>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</si>
  <si>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</si>
  <si>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</si>
  <si>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</si>
  <si>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</si>
  <si>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</si>
  <si>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</si>
  <si>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</si>
  <si>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</si>
  <si>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</si>
  <si>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</si>
  <si>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</si>
  <si>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</si>
  <si>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</si>
  <si>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</si>
  <si>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</si>
  <si>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</si>
  <si>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</si>
  <si>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</si>
  <si>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</si>
  <si>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</si>
  <si>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</si>
  <si>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</si>
  <si>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</si>
  <si>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</si>
  <si>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</si>
  <si>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</si>
  <si>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</si>
  <si>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</si>
  <si>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</si>
  <si>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</si>
  <si>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</si>
  <si>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</si>
  <si>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</si>
  <si>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</si>
  <si>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</si>
  <si>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</si>
  <si>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</si>
  <si>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</si>
  <si>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</si>
  <si>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</si>
  <si>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</si>
  <si>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</si>
  <si>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</si>
  <si>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</si>
  <si>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</si>
  <si>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</si>
  <si>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</si>
  <si>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</si>
  <si>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</si>
  <si>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</si>
  <si>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</si>
  <si>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</si>
  <si>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</si>
  <si>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</si>
  <si>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</si>
  <si>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</si>
  <si>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</si>
  <si>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</si>
  <si>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</si>
  <si>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</si>
  <si>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</si>
  <si>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</si>
  <si>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</si>
  <si>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</si>
  <si>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</si>
  <si>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</si>
  <si>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</si>
  <si>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</si>
  <si>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</si>
  <si>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</si>
  <si>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</si>
  <si>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</si>
  <si>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</si>
  <si>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</si>
  <si>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</si>
  <si>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</si>
  <si>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</si>
  <si>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</si>
  <si>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</si>
  <si>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</si>
  <si>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</si>
  <si>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</si>
  <si>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</si>
  <si>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</si>
  <si>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</si>
  <si>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</si>
  <si>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</si>
  <si>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</si>
  <si>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</si>
  <si>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</si>
  <si>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</si>
  <si>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</si>
  <si>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</si>
  <si>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</si>
  <si>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</si>
  <si>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</si>
  <si>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</si>
  <si>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</si>
  <si>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</si>
  <si>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</si>
  <si>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</si>
  <si>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</si>
  <si>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</si>
  <si>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</si>
  <si>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</si>
  <si>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</si>
  <si>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</si>
  <si>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</si>
  <si>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</si>
  <si>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</si>
  <si>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</si>
  <si>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</si>
  <si>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</si>
  <si>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</si>
  <si>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</si>
  <si>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</si>
  <si>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</si>
  <si>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</si>
  <si>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</si>
  <si>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</si>
  <si>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</si>
  <si>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</si>
  <si>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</si>
  <si>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</si>
  <si>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</si>
  <si>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</si>
  <si>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</si>
  <si>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</si>
  <si>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</si>
  <si>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</si>
  <si>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</si>
  <si>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</si>
  <si>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</si>
  <si>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</si>
  <si>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</si>
  <si>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</si>
  <si>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</si>
  <si>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</si>
  <si>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</si>
  <si>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</si>
  <si>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</si>
  <si>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</si>
  <si>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</si>
  <si>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</si>
  <si>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</si>
  <si>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</si>
  <si>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</si>
  <si>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</si>
  <si>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</si>
  <si>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</si>
  <si>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</si>
  <si>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</si>
  <si>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</si>
  <si>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</si>
  <si>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</si>
  <si>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</si>
  <si>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</si>
  <si>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</si>
  <si>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</si>
  <si>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</si>
  <si>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</si>
  <si>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</si>
  <si>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</si>
  <si>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</si>
  <si>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</si>
  <si>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</si>
  <si>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</si>
  <si>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</si>
  <si>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</si>
  <si>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</si>
  <si>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</si>
  <si>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</si>
  <si>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</si>
  <si>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</si>
  <si>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</si>
  <si>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</si>
  <si>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</si>
  <si>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</si>
  <si>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</si>
  <si>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</si>
  <si>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</si>
  <si>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</si>
  <si>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</si>
  <si>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</si>
  <si>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</si>
  <si>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</si>
  <si>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</si>
  <si>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</si>
  <si>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</si>
  <si>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</si>
  <si>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</si>
  <si>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</si>
  <si>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</si>
  <si>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</si>
  <si>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</si>
  <si>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</si>
  <si>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</si>
  <si>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</si>
  <si>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</si>
  <si>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</si>
  <si>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</si>
  <si>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</si>
  <si>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</si>
  <si>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</si>
  <si>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</si>
  <si>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</si>
  <si>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</si>
  <si>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</si>
  <si>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</si>
  <si>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</si>
  <si>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</si>
  <si>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</si>
  <si>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</si>
  <si>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</si>
  <si>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</si>
  <si>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</si>
  <si>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</si>
  <si>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</si>
  <si>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</si>
  <si>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</si>
  <si>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</si>
  <si>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</si>
  <si>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</si>
  <si>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</si>
  <si>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</si>
  <si>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</si>
  <si>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</si>
  <si>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</si>
  <si>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</si>
  <si>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</si>
  <si>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</si>
  <si>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</si>
  <si>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</si>
  <si>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</si>
  <si>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</si>
  <si>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</si>
  <si>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</si>
  <si>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</si>
  <si>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</si>
  <si>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</si>
  <si>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</si>
  <si>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</si>
  <si>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</si>
  <si>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</si>
  <si>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</si>
  <si>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</si>
  <si>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</si>
  <si>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</si>
  <si>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</si>
  <si>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</si>
  <si>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</si>
  <si>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</si>
  <si>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</si>
  <si>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</si>
  <si>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</si>
  <si>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</si>
  <si>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</si>
  <si>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</si>
  <si>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</si>
  <si>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</si>
  <si>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</si>
  <si>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</si>
  <si>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</si>
  <si>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</si>
  <si>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</si>
  <si>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</si>
  <si>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</si>
  <si>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</si>
  <si>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</si>
  <si>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</si>
  <si>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</si>
  <si>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</si>
  <si>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</si>
  <si>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</si>
  <si>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</si>
  <si>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</si>
  <si>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</si>
  <si>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</si>
  <si>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</si>
  <si>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</si>
  <si>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</si>
  <si>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</si>
  <si>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</si>
  <si>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</si>
  <si>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</si>
  <si>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</si>
  <si>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</si>
  <si>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</si>
  <si>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</si>
  <si>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</si>
  <si>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</si>
  <si>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</si>
  <si>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</si>
  <si>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</si>
  <si>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</si>
  <si>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</si>
  <si>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</si>
  <si>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</si>
  <si>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</si>
  <si>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</si>
  <si>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</si>
  <si>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</si>
  <si>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</si>
  <si>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</si>
  <si>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</si>
  <si>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</si>
  <si>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</si>
  <si>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</si>
  <si>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</si>
  <si>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</si>
  <si>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</si>
  <si>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</si>
  <si>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</si>
  <si>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</si>
  <si>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</si>
  <si>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</si>
  <si>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</si>
  <si>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</si>
  <si>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</si>
  <si>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</si>
  <si>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</si>
  <si>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</si>
  <si>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</si>
  <si>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</si>
  <si>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</si>
  <si>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</si>
  <si>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</si>
  <si>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</si>
  <si>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</si>
  <si>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</si>
  <si>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</si>
  <si>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</si>
  <si>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</si>
  <si>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</si>
  <si>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</si>
  <si>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</si>
  <si>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</si>
  <si>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</si>
  <si>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</si>
  <si>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</si>
  <si>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</si>
  <si>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</si>
  <si>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</si>
  <si>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</si>
  <si>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</si>
  <si>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</si>
  <si>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</si>
  <si>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</si>
  <si>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</si>
  <si>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</si>
  <si>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</si>
  <si>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</si>
  <si>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</si>
  <si>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</si>
  <si>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</si>
  <si>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</si>
  <si>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</si>
  <si>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</si>
  <si>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</si>
  <si>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</si>
  <si>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</si>
  <si>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</si>
  <si>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</si>
  <si>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</si>
  <si>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</si>
  <si>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</si>
  <si>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</si>
  <si>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</si>
  <si>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</si>
  <si>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</si>
  <si>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</si>
  <si>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</si>
  <si>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</si>
  <si>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</si>
  <si>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</si>
  <si>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</si>
  <si>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</si>
  <si>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</si>
  <si>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</si>
  <si>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</si>
  <si>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</si>
  <si>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</si>
  <si>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</si>
  <si>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</si>
  <si>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</si>
  <si>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</si>
  <si>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</si>
  <si>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</si>
  <si>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</si>
  <si>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</si>
  <si>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</si>
  <si>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</si>
  <si>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</si>
  <si>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</si>
  <si>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</si>
  <si>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</si>
  <si>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</si>
  <si>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</si>
  <si>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</si>
  <si>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</si>
  <si>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</si>
  <si>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</si>
  <si>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</si>
  <si>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</si>
  <si>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</si>
  <si>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</si>
  <si>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</si>
  <si>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</si>
  <si>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</si>
  <si>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</si>
  <si>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</si>
  <si>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</si>
  <si>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</si>
  <si>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</si>
  <si>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</si>
  <si>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</si>
  <si>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</si>
  <si>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</si>
  <si>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</si>
  <si>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</si>
  <si>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</si>
  <si>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</si>
  <si>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</si>
  <si>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</si>
  <si>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</si>
  <si>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</si>
  <si>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</si>
  <si>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</si>
  <si>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</si>
  <si>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</si>
  <si>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</si>
  <si>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</si>
  <si>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</si>
  <si>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</si>
  <si>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</si>
  <si>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</si>
  <si>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</si>
  <si>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</si>
  <si>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</si>
  <si>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</si>
  <si>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</si>
  <si>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</si>
  <si>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</si>
  <si>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</si>
  <si>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</si>
  <si>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</si>
  <si>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</si>
  <si>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</si>
  <si>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</si>
  <si>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</si>
  <si>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</si>
  <si>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</si>
  <si>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</si>
  <si>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</si>
  <si>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</si>
  <si>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</si>
  <si>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</si>
  <si>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</si>
  <si>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</si>
  <si>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</si>
  <si>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</si>
  <si>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</si>
  <si>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</si>
  <si>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</si>
  <si>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</si>
  <si>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</si>
  <si>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</si>
  <si>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</si>
  <si>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</si>
  <si>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</si>
  <si>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</si>
  <si>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</si>
  <si>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</si>
  <si>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</si>
  <si>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</si>
  <si>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</si>
  <si>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</si>
  <si>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</si>
  <si>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</si>
  <si>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</si>
  <si>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</si>
  <si>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</si>
  <si>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</si>
  <si>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</si>
  <si>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</si>
  <si>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</si>
  <si>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</si>
  <si>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</si>
  <si>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</si>
  <si>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</si>
  <si>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</si>
  <si>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</si>
  <si>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</si>
  <si>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</si>
  <si>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</si>
  <si>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</si>
  <si>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</si>
  <si>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</si>
  <si>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</si>
  <si>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</si>
  <si>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</si>
  <si>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</si>
  <si>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</si>
  <si>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</si>
  <si>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</si>
  <si>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</si>
  <si>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</si>
  <si>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</si>
  <si>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</si>
  <si>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</si>
  <si>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</si>
  <si>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</si>
  <si>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</si>
  <si>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</si>
  <si>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</si>
  <si>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</si>
  <si>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</si>
  <si>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</si>
  <si>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</si>
  <si>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</si>
  <si>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</si>
  <si>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</si>
  <si>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</si>
  <si>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</si>
  <si>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</si>
  <si>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</si>
  <si>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</si>
  <si>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</si>
  <si>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</si>
  <si>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</si>
  <si>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</si>
  <si>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</si>
  <si>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</si>
  <si>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</si>
  <si>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</si>
  <si>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</si>
  <si>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</si>
  <si>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</si>
  <si>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</si>
  <si>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</si>
  <si>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</si>
  <si>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</si>
  <si>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</si>
  <si>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</si>
  <si>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</si>
  <si>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</si>
  <si>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</si>
  <si>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</si>
  <si>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</si>
  <si>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</si>
  <si>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</si>
  <si>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</si>
  <si>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</si>
  <si>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</si>
  <si>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</si>
  <si>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</si>
  <si>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</si>
  <si>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</si>
  <si>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</si>
  <si>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</si>
  <si>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</si>
  <si>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</si>
  <si>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</si>
  <si>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</si>
  <si>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</si>
  <si>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</si>
  <si>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</si>
  <si>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</si>
  <si>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</si>
  <si>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</si>
  <si>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</si>
  <si>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</si>
  <si>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</si>
  <si>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</si>
  <si>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</si>
  <si>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</si>
  <si>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</si>
  <si>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</si>
  <si>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</si>
  <si>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</si>
  <si>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</si>
  <si>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</si>
  <si>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</si>
  <si>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</si>
  <si>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</si>
  <si>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</si>
  <si>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</si>
  <si>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</si>
  <si>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</si>
  <si>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</si>
  <si>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</si>
  <si>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</si>
  <si>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</si>
  <si>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</si>
  <si>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</si>
  <si>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</si>
  <si>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</si>
  <si>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</si>
  <si>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</si>
  <si>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</si>
  <si>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</si>
  <si>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</si>
  <si>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</si>
  <si>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</si>
  <si>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</si>
  <si>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</si>
  <si>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</si>
  <si>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</si>
  <si>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</si>
  <si>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</si>
  <si>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</si>
  <si>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</si>
  <si>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</si>
  <si>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</si>
  <si>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</si>
  <si>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</si>
  <si>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</si>
  <si>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</si>
  <si>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</si>
  <si>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</si>
  <si>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</si>
  <si>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</si>
  <si>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</si>
  <si>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</si>
  <si>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</si>
  <si>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</si>
  <si>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</si>
  <si>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</si>
  <si>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</si>
  <si>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</si>
  <si>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</si>
  <si>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</si>
  <si>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</si>
  <si>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</si>
  <si>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</si>
  <si>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</si>
  <si>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</si>
  <si>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</si>
  <si>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</si>
  <si>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</si>
  <si>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</si>
  <si>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</si>
  <si>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</si>
  <si>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</si>
  <si>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</si>
  <si>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</si>
  <si>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</si>
  <si>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</si>
  <si>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</si>
  <si>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</si>
  <si>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</si>
  <si>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</si>
  <si>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</si>
  <si>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</si>
  <si>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</si>
  <si>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</si>
  <si>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</si>
  <si>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</si>
  <si>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</si>
  <si>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</si>
  <si>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</si>
  <si>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</si>
  <si>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</si>
  <si>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</si>
  <si>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</si>
  <si>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</si>
  <si>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</si>
  <si>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</si>
  <si>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</si>
  <si>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</si>
  <si>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</si>
  <si>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</si>
  <si>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</si>
  <si>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</si>
  <si>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</si>
  <si>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</si>
  <si>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</si>
  <si>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</si>
  <si>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</si>
  <si>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</si>
  <si>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</si>
  <si>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</si>
  <si>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</si>
  <si>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</si>
  <si>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</si>
  <si>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</si>
  <si>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</si>
  <si>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</si>
  <si>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</si>
  <si>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</si>
  <si>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</si>
  <si>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</si>
  <si>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</si>
  <si>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</si>
  <si>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</si>
  <si>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</si>
  <si>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</si>
  <si>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</si>
  <si>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</si>
  <si>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</si>
  <si>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</si>
  <si>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</si>
  <si>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</si>
  <si>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</si>
  <si>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</si>
  <si>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</si>
  <si>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</si>
  <si>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</si>
  <si>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</si>
  <si>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</si>
  <si>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</si>
  <si>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</si>
  <si>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</si>
  <si>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</si>
  <si>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</si>
  <si>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</si>
  <si>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</si>
  <si>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</si>
  <si>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</si>
  <si>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</si>
  <si>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</si>
  <si>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</si>
  <si>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</si>
  <si>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</si>
  <si>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</si>
  <si>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</si>
  <si>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</si>
  <si>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</si>
  <si>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</si>
  <si>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</si>
  <si>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</si>
  <si>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</si>
  <si>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</si>
  <si>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</si>
  <si>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</si>
  <si>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</si>
  <si>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</si>
  <si>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</si>
  <si>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</si>
  <si>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</si>
  <si>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</si>
  <si>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</si>
  <si>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</si>
  <si>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</si>
  <si>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</si>
  <si>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</si>
  <si>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</si>
  <si>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</si>
  <si>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</si>
  <si>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</si>
  <si>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</si>
  <si>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</si>
  <si>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</si>
  <si>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</si>
  <si>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</si>
  <si>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</si>
  <si>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</si>
  <si>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</si>
  <si>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</si>
  <si>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</si>
  <si>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</si>
  <si>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</si>
  <si>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</si>
  <si>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</si>
  <si>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</si>
  <si>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</si>
  <si>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</si>
  <si>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</si>
  <si>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</si>
  <si>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</si>
  <si>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</si>
  <si>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</si>
  <si>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</si>
  <si>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</si>
  <si>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</si>
  <si>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</si>
  <si>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</si>
  <si>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</si>
  <si>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</si>
  <si>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</si>
  <si>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</si>
  <si>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</si>
  <si>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</si>
  <si>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</si>
  <si>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</si>
  <si>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</si>
  <si>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</si>
  <si>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</si>
  <si>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</si>
  <si>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</si>
  <si>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</si>
  <si>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</si>
  <si>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</si>
  <si>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</si>
  <si>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</si>
  <si>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</si>
  <si>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</si>
  <si>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</si>
  <si>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</si>
  <si>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</si>
  <si>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</si>
  <si>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</si>
  <si>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</si>
  <si>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</si>
  <si>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</si>
  <si>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</si>
  <si>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</si>
  <si>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</si>
  <si>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</si>
  <si>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</si>
  <si>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</si>
  <si>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</si>
  <si>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</si>
  <si>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</si>
  <si>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</si>
  <si>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</si>
  <si>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</si>
  <si>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</si>
  <si>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</si>
  <si>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</si>
  <si>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</si>
  <si>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</si>
  <si>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</si>
  <si>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</si>
  <si>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</si>
  <si>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</si>
  <si>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</si>
  <si>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</si>
  <si>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</si>
  <si>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</si>
  <si>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</si>
  <si>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</si>
  <si>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</si>
  <si>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</si>
  <si>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</si>
  <si>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</si>
  <si>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</si>
  <si>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</si>
  <si>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</si>
  <si>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</si>
  <si>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</si>
  <si>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</si>
  <si>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</si>
  <si>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</si>
  <si>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</si>
  <si>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</si>
  <si>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</si>
  <si>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</si>
  <si>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</si>
  <si>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</si>
  <si>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</si>
  <si>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</si>
  <si>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</si>
  <si>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</si>
  <si>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</si>
  <si>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</si>
  <si>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</si>
  <si>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</si>
  <si>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</si>
  <si>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</si>
  <si>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</si>
  <si>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</si>
  <si>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</si>
  <si>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</si>
  <si>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</si>
  <si>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</si>
  <si>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</si>
  <si>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</si>
  <si>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</si>
  <si>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</si>
  <si>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</si>
  <si>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</si>
  <si>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</si>
  <si>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</si>
  <si>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</si>
  <si>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</si>
  <si>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</si>
  <si>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</si>
  <si>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</si>
  <si>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</si>
  <si>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</si>
  <si>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</si>
  <si>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</si>
  <si>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</si>
  <si>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</si>
  <si>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</si>
  <si>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</si>
  <si>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</si>
  <si>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</si>
  <si>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</si>
  <si>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</si>
  <si>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</si>
  <si>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</si>
  <si>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</si>
  <si>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</si>
  <si>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</si>
  <si>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</si>
  <si>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</si>
  <si>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</si>
  <si>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</si>
  <si>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</si>
  <si>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</si>
  <si>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</si>
  <si>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</si>
  <si>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</si>
  <si>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</si>
  <si>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</si>
  <si>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</si>
  <si>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</si>
  <si>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</si>
  <si>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</si>
  <si>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</si>
  <si>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</si>
  <si>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</si>
  <si>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</si>
  <si>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</si>
  <si>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</si>
  <si>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</si>
  <si>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</si>
  <si>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</si>
  <si>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</si>
  <si>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</si>
  <si>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</si>
  <si>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</si>
  <si>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</si>
  <si>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</si>
  <si>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</si>
  <si>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</si>
  <si>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</si>
  <si>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</si>
  <si>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</si>
  <si>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</si>
  <si>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</si>
  <si>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</si>
  <si>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</si>
  <si>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</si>
  <si>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</si>
  <si>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</si>
  <si>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</si>
  <si>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</si>
  <si>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</si>
  <si>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</si>
  <si>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</si>
  <si>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</si>
  <si>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</si>
  <si>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</si>
  <si>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</si>
  <si>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</si>
  <si>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</si>
  <si>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</si>
  <si>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</si>
  <si>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</si>
  <si>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</si>
  <si>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</si>
  <si>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</si>
  <si>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</si>
  <si>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</si>
  <si>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</si>
  <si>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</si>
  <si>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</si>
  <si>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</si>
  <si>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</si>
  <si>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</si>
  <si>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</si>
  <si>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</si>
  <si>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</si>
  <si>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</si>
  <si>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</si>
  <si>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</si>
  <si>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</si>
  <si>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</si>
  <si>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</si>
  <si>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</si>
  <si>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</si>
  <si>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</si>
  <si>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</si>
  <si>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</si>
  <si>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</si>
  <si>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</si>
  <si>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</si>
  <si>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</si>
  <si>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</si>
  <si>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</si>
  <si>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</si>
  <si>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</si>
  <si>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</si>
  <si>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</si>
  <si>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</si>
  <si>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</si>
  <si>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</si>
  <si>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</si>
  <si>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</si>
  <si>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</si>
  <si>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</si>
  <si>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</si>
  <si>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</si>
  <si>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</si>
  <si>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</si>
  <si>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</si>
  <si>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</si>
  <si>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</si>
  <si>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</si>
  <si>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</si>
  <si>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</si>
  <si>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</si>
  <si>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</si>
  <si>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</si>
  <si>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</si>
  <si>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</si>
  <si>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</si>
  <si>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</si>
  <si>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</si>
  <si>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</si>
  <si>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</si>
  <si>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</si>
  <si>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</si>
  <si>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</si>
  <si>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</si>
  <si>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</si>
  <si>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</si>
  <si>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</si>
  <si>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</si>
  <si>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</si>
  <si>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</si>
  <si>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</si>
  <si>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</si>
  <si>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</si>
  <si>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</si>
  <si>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</si>
  <si>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</si>
  <si>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</si>
  <si>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</si>
  <si>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</si>
  <si>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</si>
  <si>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</si>
  <si>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</si>
  <si>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</si>
  <si>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</si>
  <si>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</si>
  <si>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</si>
  <si>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</si>
  <si>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</si>
  <si>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</si>
  <si>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</si>
  <si>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</si>
  <si>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</si>
  <si>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</si>
  <si>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</si>
  <si>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</si>
  <si>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</si>
  <si>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</si>
  <si>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</si>
  <si>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</si>
  <si>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</si>
  <si>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</si>
  <si>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</si>
  <si>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</si>
  <si>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</si>
  <si>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</si>
  <si>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</si>
  <si>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</si>
  <si>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</si>
  <si>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</si>
  <si>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</si>
  <si>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</si>
  <si>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</si>
  <si>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</si>
  <si>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</si>
  <si>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</si>
  <si>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</si>
  <si>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</si>
  <si>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</si>
  <si>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</si>
  <si>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</si>
  <si>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</si>
  <si>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</si>
  <si>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</si>
  <si>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</si>
  <si>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</si>
  <si>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</si>
  <si>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</si>
  <si>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</si>
  <si>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</si>
  <si>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</si>
  <si>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</si>
  <si>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</si>
  <si>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</si>
  <si>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</si>
  <si>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</si>
  <si>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</si>
  <si>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</si>
  <si>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</si>
  <si>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</si>
  <si>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</si>
  <si>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</si>
  <si>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</si>
  <si>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</si>
  <si>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</si>
  <si>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</si>
  <si>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</si>
  <si>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</si>
  <si>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</si>
  <si>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</si>
  <si>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</si>
  <si>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</si>
  <si>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</si>
  <si>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</si>
  <si>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</si>
  <si>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</si>
  <si>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</si>
  <si>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</si>
  <si>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</si>
  <si>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</si>
  <si>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</si>
  <si>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</si>
  <si>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</si>
  <si>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</si>
  <si>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</si>
  <si>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</si>
  <si>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</si>
  <si>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</si>
  <si>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</si>
  <si>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</si>
  <si>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</si>
  <si>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</si>
  <si>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</si>
  <si>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</si>
  <si>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</si>
  <si>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</si>
  <si>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</si>
  <si>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</si>
  <si>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</si>
  <si>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</si>
  <si>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</si>
  <si>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</si>
  <si>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</si>
  <si>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</si>
  <si>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</si>
  <si>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</si>
  <si>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</si>
  <si>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</si>
  <si>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</si>
  <si>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</si>
  <si>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</si>
  <si>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</si>
  <si>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</si>
  <si>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</si>
  <si>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</si>
  <si>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</si>
  <si>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</si>
  <si>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</si>
  <si>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</si>
  <si>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</si>
  <si>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</si>
  <si>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</si>
  <si>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</si>
  <si>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</si>
  <si>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</si>
  <si>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</si>
  <si>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</si>
  <si>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</si>
  <si>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</si>
  <si>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</si>
  <si>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</si>
  <si>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</si>
  <si>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</si>
  <si>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</si>
  <si>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</si>
  <si>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</si>
  <si>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</si>
  <si>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</si>
  <si>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</si>
  <si>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</si>
  <si>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</si>
  <si>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</si>
  <si>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</si>
  <si>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</si>
  <si>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</si>
  <si>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</si>
  <si>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</si>
  <si>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</si>
  <si>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</si>
  <si>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</si>
  <si>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</si>
  <si>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</si>
  <si>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</si>
  <si>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</si>
  <si>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</si>
  <si>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</si>
  <si>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</si>
  <si>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</si>
  <si>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</si>
  <si>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</si>
  <si>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</si>
  <si>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</si>
  <si>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</si>
  <si>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</si>
  <si>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</si>
  <si>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</si>
  <si>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</si>
  <si>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</si>
  <si>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</si>
  <si>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</si>
  <si>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</si>
  <si>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</si>
  <si>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</si>
  <si>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</si>
  <si>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</si>
  <si>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</si>
  <si>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</si>
  <si>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</si>
  <si>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</si>
  <si>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</si>
  <si>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</si>
  <si>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</si>
  <si>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</si>
  <si>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</si>
  <si>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</si>
  <si>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</si>
  <si>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</si>
  <si>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</si>
  <si>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</si>
  <si>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</si>
  <si>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</si>
  <si>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</si>
  <si>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</si>
  <si>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</si>
  <si>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</si>
  <si>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</si>
  <si>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</si>
  <si>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</si>
  <si>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</si>
  <si>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</si>
  <si>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</si>
  <si>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</si>
  <si>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</si>
  <si>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</si>
  <si>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</si>
  <si>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</si>
  <si>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</si>
  <si>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</si>
  <si>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</si>
  <si>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</si>
  <si>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</si>
  <si>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</si>
  <si>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</si>
  <si>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</si>
  <si>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</si>
  <si>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</si>
  <si>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</si>
  <si>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</si>
  <si>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</si>
  <si>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</si>
  <si>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</si>
  <si>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</si>
  <si>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</si>
  <si>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</si>
  <si>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</si>
  <si>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</si>
  <si>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</si>
  <si>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</si>
  <si>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</si>
  <si>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</si>
  <si>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</si>
  <si>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</si>
  <si>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</si>
  <si>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</si>
  <si>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</si>
  <si>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</si>
  <si>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</si>
  <si>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</si>
  <si>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</si>
  <si>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</si>
  <si>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</si>
  <si>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</si>
  <si>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</si>
  <si>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</si>
  <si>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</si>
  <si>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</si>
  <si>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</si>
  <si>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</si>
  <si>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</si>
  <si>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</si>
  <si>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</si>
  <si>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</si>
  <si>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</si>
  <si>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</si>
  <si>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</si>
  <si>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</si>
  <si>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</si>
  <si>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</si>
  <si>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</si>
  <si>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</si>
  <si>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</si>
  <si>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</si>
  <si>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</si>
  <si>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</si>
  <si>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</si>
  <si>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</si>
  <si>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</si>
  <si>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</si>
  <si>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</si>
  <si>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</si>
  <si>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</si>
  <si>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</si>
  <si>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</si>
  <si>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</si>
  <si>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</si>
  <si>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</si>
  <si>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</si>
  <si>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</si>
  <si>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</si>
  <si>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</si>
  <si>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</si>
  <si>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</si>
  <si>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</si>
  <si>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</si>
  <si>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</si>
  <si>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</si>
  <si>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</si>
  <si>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</si>
  <si>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</si>
  <si>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</si>
  <si>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</si>
  <si>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</si>
  <si>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</si>
  <si>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</si>
  <si>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</si>
  <si>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</si>
  <si>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</si>
  <si>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</si>
  <si>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</si>
  <si>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</si>
  <si>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</si>
  <si>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</si>
  <si>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</si>
  <si>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</si>
  <si>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</si>
  <si>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</si>
  <si>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</si>
  <si>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</si>
  <si>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</si>
  <si>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</si>
  <si>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</si>
  <si>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</si>
  <si>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</si>
  <si>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</si>
  <si>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</si>
  <si>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</si>
  <si>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</si>
  <si>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</si>
  <si>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</si>
  <si>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</si>
  <si>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</si>
  <si>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</si>
  <si>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</si>
  <si>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</si>
  <si>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</si>
  <si>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</si>
  <si>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</si>
  <si>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</si>
  <si>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</si>
  <si>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</si>
  <si>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</si>
  <si>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</si>
  <si>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</si>
  <si>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</si>
  <si>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</si>
  <si>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</si>
  <si>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</si>
  <si>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</si>
  <si>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</si>
  <si>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</si>
  <si>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</si>
  <si>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</si>
  <si>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</si>
  <si>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</si>
  <si>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</si>
  <si>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</si>
  <si>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</si>
  <si>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</si>
  <si>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</si>
  <si>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</si>
  <si>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</si>
  <si>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</si>
  <si>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</si>
  <si>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</si>
  <si>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</si>
  <si>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</si>
  <si>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</si>
  <si>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</si>
  <si>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</si>
  <si>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</si>
  <si>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</si>
  <si>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</si>
  <si>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</si>
  <si>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</si>
  <si>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</si>
  <si>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</si>
  <si>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</si>
  <si>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</si>
  <si>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</si>
  <si>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</si>
  <si>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</si>
  <si>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</si>
  <si>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</si>
  <si>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</si>
  <si>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</si>
  <si>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</si>
  <si>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</si>
  <si>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</si>
  <si>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</si>
  <si>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</si>
  <si>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</si>
  <si>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</si>
  <si>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</si>
  <si>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</si>
  <si>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</si>
  <si>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</si>
  <si>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</si>
  <si>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</si>
  <si>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</si>
  <si>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</si>
  <si>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</si>
  <si>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</si>
  <si>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</si>
  <si>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</si>
  <si>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</si>
  <si>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</si>
  <si>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</si>
  <si>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</si>
  <si>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</si>
  <si>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</si>
  <si>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</si>
  <si>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</si>
  <si>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</si>
  <si>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</si>
  <si>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</si>
  <si>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</si>
  <si>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</si>
  <si>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</si>
  <si>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</si>
  <si>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</si>
  <si>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</si>
  <si>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</si>
  <si>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</si>
  <si>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</si>
  <si>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</si>
  <si>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</si>
  <si>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</si>
  <si>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</si>
  <si>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</si>
  <si>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</si>
  <si>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</si>
  <si>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</si>
  <si>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</si>
  <si>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</si>
  <si>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</si>
  <si>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</si>
  <si>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</si>
  <si>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</si>
  <si>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</si>
  <si>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</si>
  <si>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</si>
  <si>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</si>
  <si>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</si>
  <si>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</si>
  <si>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</si>
  <si>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</si>
  <si>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</si>
  <si>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</si>
  <si>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</si>
  <si>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</si>
  <si>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</si>
  <si>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</si>
  <si>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</si>
  <si>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</si>
  <si>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</si>
  <si>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</si>
  <si>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</si>
  <si>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</si>
  <si>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</si>
  <si>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</si>
  <si>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</si>
  <si>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</si>
  <si>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</si>
  <si>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</si>
  <si>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</si>
  <si>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</si>
  <si>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</si>
  <si>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</si>
  <si>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</si>
  <si>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</si>
  <si>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</si>
  <si>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</si>
  <si>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</si>
  <si>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</si>
  <si>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</si>
  <si>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</si>
  <si>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</si>
  <si>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</si>
  <si>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</si>
  <si>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</si>
  <si>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</si>
  <si>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</si>
  <si>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</si>
  <si>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</si>
  <si>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</si>
  <si>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</si>
  <si>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</si>
  <si>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</si>
  <si>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</si>
  <si>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</si>
  <si>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</si>
  <si>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</si>
  <si>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</si>
  <si>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</si>
  <si>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</si>
  <si>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</si>
  <si>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</si>
  <si>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</si>
  <si>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</si>
  <si>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</si>
  <si>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</si>
  <si>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</si>
  <si>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</si>
  <si>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</si>
  <si>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</si>
  <si>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</si>
  <si>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</si>
  <si>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</si>
  <si>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</si>
  <si>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</si>
  <si>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</si>
  <si>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</si>
  <si>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</si>
  <si>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</si>
  <si>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</si>
  <si>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</si>
  <si>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</si>
  <si>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</si>
  <si>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</si>
  <si>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</si>
  <si>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</si>
  <si>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</si>
  <si>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</si>
  <si>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</si>
  <si>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</si>
  <si>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</si>
  <si>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</si>
  <si>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</si>
  <si>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</si>
  <si>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</si>
  <si>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</si>
  <si>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</si>
  <si>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</si>
  <si>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</si>
  <si>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</si>
  <si>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</si>
  <si>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</si>
  <si>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</si>
  <si>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</si>
  <si>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</si>
  <si>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</si>
  <si>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</si>
  <si>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</si>
  <si>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</si>
  <si>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</si>
  <si>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</si>
  <si>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</si>
  <si>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</si>
  <si>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</si>
  <si>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</si>
  <si>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</si>
  <si>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</si>
  <si>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</si>
  <si>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</si>
  <si>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</si>
  <si>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</si>
  <si>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</si>
  <si>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</si>
  <si>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</si>
  <si>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</si>
  <si>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</si>
  <si>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</si>
  <si>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</si>
  <si>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</si>
  <si>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</si>
  <si>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</si>
  <si>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</si>
  <si>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</si>
  <si>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</si>
  <si>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</si>
  <si>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</si>
  <si>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</si>
  <si>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</si>
  <si>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</si>
  <si>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</si>
  <si>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</si>
  <si>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</si>
  <si>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</si>
  <si>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</si>
  <si>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</si>
  <si>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</si>
  <si>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</si>
  <si>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</si>
  <si>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</si>
  <si>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</si>
  <si>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</si>
  <si>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</si>
  <si>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</si>
  <si>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</si>
  <si>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</si>
  <si>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</si>
  <si>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</si>
  <si>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</si>
  <si>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</si>
  <si>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</si>
  <si>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</si>
  <si>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</si>
  <si>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</si>
  <si>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</si>
  <si>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</si>
  <si>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</si>
  <si>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</si>
  <si>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</si>
  <si>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</si>
  <si>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</si>
  <si>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</si>
  <si>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</si>
  <si>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</si>
  <si>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</si>
  <si>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</si>
  <si>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</si>
  <si>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</si>
  <si>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</si>
  <si>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</si>
  <si>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</si>
  <si>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</si>
  <si>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</si>
  <si>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</si>
  <si>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</si>
  <si>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</si>
  <si>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</si>
  <si>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</si>
  <si>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</si>
  <si>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</si>
  <si>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</si>
  <si>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</si>
  <si>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</si>
  <si>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</si>
  <si>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</si>
  <si>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</si>
  <si>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</si>
  <si>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</si>
  <si>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</si>
  <si>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</si>
  <si>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</si>
  <si>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</si>
  <si>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</si>
  <si>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</si>
  <si>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</si>
  <si>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</si>
  <si>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</si>
  <si>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</si>
  <si>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</si>
  <si>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</si>
  <si>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</si>
  <si>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</si>
  <si>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</si>
  <si>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</si>
  <si>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</si>
  <si>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</si>
  <si>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</si>
  <si>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</si>
  <si>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</si>
  <si>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</si>
  <si>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</si>
  <si>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</si>
  <si>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</si>
  <si>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</si>
  <si>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</si>
  <si>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</si>
  <si>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</si>
  <si>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</si>
  <si>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</si>
  <si>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</si>
  <si>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</si>
  <si>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</si>
  <si>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</si>
  <si>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</si>
  <si>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</si>
  <si>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</si>
  <si>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</si>
  <si>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</si>
  <si>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</si>
  <si>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</si>
  <si>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</si>
  <si>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</si>
  <si>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</si>
  <si>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</si>
  <si>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</si>
  <si>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</si>
  <si>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</si>
  <si>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</si>
  <si>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</si>
  <si>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</si>
  <si>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</si>
  <si>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</si>
  <si>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</si>
  <si>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</si>
  <si>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</si>
  <si>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</si>
  <si>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</si>
  <si>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</si>
  <si>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</si>
  <si>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</si>
  <si>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</si>
  <si>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</si>
  <si>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</si>
  <si>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</si>
  <si>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</si>
  <si>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</si>
  <si>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</si>
  <si>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</si>
  <si>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</si>
  <si>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</si>
  <si>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</si>
  <si>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</si>
  <si>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</si>
  <si>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</si>
  <si>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</si>
  <si>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</si>
  <si>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</si>
  <si>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</si>
  <si>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</si>
  <si>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</si>
  <si>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</si>
  <si>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</si>
  <si>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</si>
  <si>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</si>
  <si>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</si>
  <si>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</si>
  <si>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</si>
  <si>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</si>
  <si>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</si>
  <si>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</si>
  <si>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</si>
  <si>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</si>
  <si>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</si>
  <si>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</si>
  <si>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</si>
  <si>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</si>
  <si>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</si>
  <si>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</si>
  <si>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</si>
  <si>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</si>
  <si>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</si>
  <si>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</si>
  <si>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</si>
  <si>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</si>
  <si>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</si>
  <si>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</si>
  <si>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</si>
  <si>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</si>
  <si>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</si>
  <si>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</si>
  <si>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</si>
  <si>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</si>
  <si>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</si>
  <si>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</si>
  <si>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</si>
  <si>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</si>
  <si>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</si>
  <si>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</si>
  <si>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</si>
  <si>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</si>
  <si>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</si>
  <si>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</si>
  <si>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</si>
  <si>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</si>
  <si>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</si>
  <si>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</si>
  <si>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</si>
  <si>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</si>
  <si>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</si>
  <si>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</si>
  <si>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</si>
  <si>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</si>
  <si>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</si>
  <si>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</si>
  <si>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</si>
  <si>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</si>
  <si>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</si>
  <si>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</si>
  <si>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</si>
  <si>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</si>
  <si>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</si>
  <si>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</si>
  <si>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</si>
  <si>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</si>
  <si>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</si>
  <si>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</si>
  <si>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</si>
  <si>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</si>
  <si>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</si>
  <si>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</si>
  <si>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</si>
  <si>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</si>
  <si>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</si>
  <si>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</si>
  <si>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</si>
  <si>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</si>
  <si>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</si>
  <si>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</si>
  <si>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</si>
  <si>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</si>
  <si>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</si>
  <si>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</si>
  <si>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</si>
  <si>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</si>
  <si>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</si>
  <si>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</si>
  <si>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</si>
  <si>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</si>
  <si>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</si>
  <si>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</si>
  <si>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</si>
  <si>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</si>
  <si>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</si>
  <si>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</si>
  <si>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</si>
  <si>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</si>
  <si>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</si>
  <si>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</si>
  <si>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</si>
  <si>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</si>
  <si>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</si>
  <si>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</si>
  <si>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</si>
  <si>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</si>
  <si>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</si>
  <si>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</si>
  <si>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</si>
  <si>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</si>
  <si>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</si>
  <si>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</si>
  <si>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</si>
  <si>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</si>
  <si>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</si>
  <si>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</si>
  <si>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</si>
  <si>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</si>
  <si>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</si>
  <si>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</si>
  <si>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</si>
  <si>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</si>
  <si>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</si>
  <si>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</si>
  <si>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</si>
  <si>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</si>
  <si>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</si>
  <si>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</si>
  <si>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</si>
  <si>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</si>
  <si>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</si>
  <si>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</si>
  <si>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</si>
  <si>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</si>
  <si>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</si>
  <si>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</si>
  <si>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</si>
  <si>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</si>
  <si>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</si>
  <si>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</si>
  <si>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</si>
  <si>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</si>
  <si>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</si>
  <si>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</si>
  <si>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</si>
  <si>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</si>
  <si>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</si>
  <si>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</si>
  <si>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</si>
  <si>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</si>
  <si>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</si>
  <si>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</si>
  <si>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</si>
  <si>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</si>
  <si>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</si>
  <si>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</si>
  <si>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</si>
  <si>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</si>
  <si>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</si>
  <si>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</si>
  <si>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</si>
  <si>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</si>
  <si>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</si>
  <si>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</si>
  <si>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</si>
  <si>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</si>
  <si>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</si>
  <si>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</si>
  <si>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</si>
  <si>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</si>
  <si>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</si>
  <si>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</si>
  <si>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</si>
  <si>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</si>
  <si>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</si>
  <si>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</si>
  <si>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</si>
  <si>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</si>
  <si>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</si>
  <si>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</si>
  <si>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</si>
  <si>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</si>
  <si>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</si>
  <si>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</si>
  <si>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</si>
  <si>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</si>
  <si>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</si>
  <si>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</si>
  <si>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</si>
  <si>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</si>
  <si>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</si>
  <si>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</si>
  <si>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</si>
  <si>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</si>
  <si>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</si>
  <si>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</si>
  <si>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</si>
  <si>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</si>
  <si>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</si>
  <si>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</si>
  <si>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</si>
  <si>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</si>
  <si>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</si>
  <si>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</si>
  <si>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</si>
  <si>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</si>
  <si>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</si>
  <si>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</si>
  <si>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</si>
  <si>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</si>
  <si>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</si>
  <si>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</si>
  <si>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</si>
  <si>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</si>
  <si>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</si>
  <si>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</si>
  <si>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</si>
  <si>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</si>
  <si>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</si>
  <si>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</si>
  <si>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</si>
  <si>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</si>
  <si>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</si>
  <si>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</si>
  <si>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</si>
  <si>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</si>
  <si>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</si>
  <si>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</si>
  <si>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</si>
  <si>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</si>
  <si>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</si>
  <si>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</si>
  <si>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</si>
  <si>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</si>
  <si>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</si>
  <si>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</si>
  <si>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</si>
  <si>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</si>
  <si>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</si>
  <si>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</si>
  <si>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</si>
  <si>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</si>
  <si>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</si>
  <si>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</si>
  <si>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</si>
  <si>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</si>
  <si>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</si>
  <si>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</si>
  <si>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</si>
  <si>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</si>
  <si>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</si>
  <si>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</si>
  <si>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</si>
  <si>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</si>
  <si>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</si>
  <si>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</si>
  <si>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</si>
  <si>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</si>
  <si>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</si>
  <si>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</si>
  <si>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</si>
  <si>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</si>
  <si>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</si>
  <si>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</si>
  <si>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</si>
  <si>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</si>
  <si>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</si>
  <si>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</si>
  <si>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</si>
  <si>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</si>
  <si>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</si>
  <si>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</si>
  <si>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</si>
  <si>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</si>
  <si>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</si>
  <si>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</si>
  <si>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</si>
  <si>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</si>
  <si>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</si>
  <si>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</si>
  <si>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</si>
  <si>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</si>
  <si>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</si>
  <si>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</si>
  <si>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</si>
  <si>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</si>
  <si>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</si>
  <si>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</si>
  <si>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</si>
  <si>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</si>
  <si>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</si>
  <si>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</si>
  <si>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</si>
  <si>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</si>
  <si>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</si>
  <si>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</si>
  <si>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</si>
  <si>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</si>
  <si>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</si>
  <si>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</si>
  <si>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</si>
  <si>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</si>
  <si>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</si>
  <si>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</si>
  <si>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</si>
  <si>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</si>
  <si>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</si>
  <si>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</si>
  <si>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</si>
  <si>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</si>
  <si>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</si>
  <si>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</si>
  <si>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</si>
  <si>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</si>
  <si>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</si>
  <si>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</si>
  <si>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</si>
  <si>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</si>
  <si>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</si>
  <si>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</si>
  <si>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</si>
  <si>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</si>
  <si>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</si>
  <si>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</si>
  <si>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</si>
  <si>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</si>
  <si>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</si>
  <si>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</si>
  <si>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</si>
  <si>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</si>
  <si>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</si>
  <si>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</si>
  <si>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</si>
  <si>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</si>
  <si>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</si>
  <si>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</si>
  <si>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</si>
  <si>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</si>
  <si>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</si>
  <si>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</si>
  <si>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</si>
  <si>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</si>
  <si>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</si>
  <si>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</si>
  <si>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</si>
  <si>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</si>
  <si>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</si>
  <si>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</si>
  <si>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</si>
  <si>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</si>
  <si>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</si>
  <si>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</si>
  <si>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</si>
  <si>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</si>
  <si>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</si>
  <si>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</si>
  <si>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</si>
  <si>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</si>
  <si>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</si>
  <si>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</si>
  <si>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</si>
  <si>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</si>
  <si>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</si>
  <si>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</si>
  <si>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</si>
  <si>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</si>
  <si>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</si>
  <si>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</si>
  <si>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</si>
  <si>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</si>
  <si>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</si>
  <si>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</si>
  <si>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</si>
  <si>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</si>
  <si>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</si>
  <si>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</si>
  <si>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</si>
  <si>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</si>
  <si>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</si>
  <si>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</si>
  <si>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</si>
  <si>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</si>
  <si>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</si>
  <si>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</si>
  <si>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</si>
  <si>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</si>
  <si>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</si>
  <si>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</si>
  <si>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</si>
  <si>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</si>
  <si>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</si>
  <si>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</si>
  <si>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</si>
  <si>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</si>
  <si>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</si>
  <si>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</si>
  <si>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</si>
  <si>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</si>
  <si>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</si>
  <si>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</si>
  <si>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</si>
  <si>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</si>
  <si>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</si>
  <si>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</si>
  <si>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</si>
  <si>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</si>
  <si>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</si>
  <si>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</si>
  <si>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</si>
  <si>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</si>
  <si>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</si>
  <si>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</si>
  <si>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</si>
  <si>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</si>
  <si>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</si>
  <si>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</si>
  <si>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</si>
  <si>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</si>
  <si>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</si>
  <si>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</si>
  <si>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</si>
  <si>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</si>
  <si>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</si>
  <si>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</si>
  <si>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</si>
  <si>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</si>
  <si>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</si>
  <si>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</si>
  <si>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</si>
  <si>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</si>
  <si>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</si>
  <si>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</si>
  <si>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</si>
  <si>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</si>
  <si>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</si>
  <si>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</si>
  <si>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</si>
  <si>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</si>
  <si>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</si>
  <si>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</si>
  <si>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</si>
  <si>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</si>
  <si>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</si>
  <si>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</si>
  <si>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</si>
  <si>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</si>
  <si>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</si>
  <si>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</si>
  <si>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</si>
  <si>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</si>
  <si>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</si>
  <si>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</si>
  <si>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</si>
  <si>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</si>
  <si>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</si>
  <si>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</si>
  <si>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</si>
  <si>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</si>
  <si>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</si>
  <si>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</si>
  <si>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</si>
  <si>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</si>
  <si>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</si>
  <si>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</si>
  <si>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</si>
  <si>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</si>
  <si>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</si>
  <si>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</si>
  <si>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</si>
  <si>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</si>
  <si>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</si>
  <si>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</si>
  <si>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</si>
  <si>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</si>
  <si>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</si>
  <si>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</si>
  <si>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</si>
  <si>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</si>
  <si>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</si>
  <si>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</si>
  <si>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</si>
  <si>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</si>
  <si>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</si>
  <si>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</si>
  <si>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</si>
  <si>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</si>
  <si>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</si>
  <si>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</si>
  <si>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</si>
  <si>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</si>
  <si>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</si>
  <si>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</si>
  <si>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</si>
  <si>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</si>
  <si>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</si>
  <si>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</si>
  <si>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</si>
  <si>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</si>
  <si>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</si>
  <si>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</si>
  <si>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</si>
  <si>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</si>
  <si>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</si>
  <si>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</si>
  <si>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</si>
  <si>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</si>
  <si>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</si>
  <si>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</si>
  <si>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</si>
  <si>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</si>
  <si>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</si>
  <si>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</si>
  <si>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</si>
  <si>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</si>
  <si>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</si>
  <si>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</si>
  <si>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</si>
  <si>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</si>
  <si>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</si>
  <si>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</si>
  <si>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</si>
  <si>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</si>
  <si>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</si>
  <si>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</si>
  <si>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</si>
  <si>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</si>
  <si>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</si>
  <si>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</si>
  <si>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</si>
  <si>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</si>
  <si>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</si>
  <si>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</si>
  <si>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</si>
  <si>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</si>
  <si>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</si>
  <si>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</si>
  <si>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</si>
  <si>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</si>
  <si>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</si>
  <si>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</si>
  <si>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</si>
  <si>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</si>
  <si>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</si>
  <si>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</si>
  <si>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</si>
  <si>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</si>
  <si>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</si>
  <si>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</si>
  <si>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</si>
  <si>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</si>
  <si>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</si>
  <si>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</si>
  <si>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</si>
  <si>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</si>
  <si>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</si>
  <si>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</si>
  <si>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</si>
  <si>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</si>
  <si>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</si>
  <si>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</si>
  <si>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</si>
  <si>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</si>
  <si>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</si>
  <si>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</si>
  <si>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</si>
  <si>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</si>
  <si>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</si>
  <si>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</si>
  <si>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</si>
  <si>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</si>
  <si>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</si>
  <si>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</si>
  <si>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</si>
  <si>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</si>
  <si>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</si>
  <si>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</si>
  <si>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</si>
  <si>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</si>
  <si>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</si>
  <si>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</si>
  <si>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</si>
  <si>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</si>
  <si>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</si>
  <si>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</si>
  <si>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</si>
  <si>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</si>
  <si>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</si>
  <si>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</si>
  <si>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</si>
  <si>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</si>
  <si>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</si>
  <si>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</si>
  <si>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</si>
  <si>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</si>
  <si>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</si>
  <si>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</si>
  <si>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</si>
  <si>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</si>
  <si>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</si>
  <si>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</si>
  <si>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</si>
  <si>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</si>
  <si>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</si>
  <si>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</si>
  <si>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</si>
  <si>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</si>
  <si>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</si>
  <si>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</si>
  <si>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</si>
  <si>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</si>
  <si>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</si>
  <si>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</si>
  <si>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</si>
  <si>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</si>
  <si>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</si>
  <si>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</si>
  <si>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</si>
  <si>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</si>
  <si>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</si>
  <si>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</si>
  <si>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</si>
  <si>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</si>
  <si>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</si>
  <si>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</si>
  <si>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</si>
  <si>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</si>
  <si>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</si>
  <si>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</si>
  <si>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</si>
  <si>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</si>
  <si>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</si>
  <si>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</si>
  <si>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</si>
  <si>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</si>
  <si>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</si>
  <si>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</si>
  <si>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</si>
  <si>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</si>
  <si>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</si>
  <si>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</si>
  <si>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</si>
  <si>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</si>
  <si>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</si>
  <si>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</si>
  <si>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</si>
  <si>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</si>
  <si>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</si>
  <si>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</si>
  <si>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</si>
  <si>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</si>
  <si>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</si>
  <si>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</si>
  <si>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</si>
  <si>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</si>
  <si>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</si>
  <si>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</si>
  <si>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</si>
  <si>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</si>
  <si>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</si>
  <si>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</si>
  <si>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</si>
  <si>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</si>
  <si>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</si>
  <si>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</si>
  <si>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</si>
  <si>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</si>
  <si>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</si>
  <si>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</si>
  <si>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</si>
  <si>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</si>
  <si>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</si>
  <si>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</si>
  <si>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</si>
  <si>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</si>
  <si>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</si>
  <si>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</si>
  <si>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</si>
  <si>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</si>
  <si>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</si>
  <si>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</si>
  <si>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</si>
  <si>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</si>
  <si>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</si>
  <si>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</si>
  <si>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</si>
  <si>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</si>
  <si>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</si>
  <si>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</si>
  <si>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</si>
  <si>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</si>
  <si>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</si>
  <si>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</si>
  <si>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</si>
  <si>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</si>
  <si>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</si>
  <si>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</si>
  <si>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</si>
  <si>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</si>
  <si>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</si>
  <si>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</si>
  <si>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</si>
  <si>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</si>
  <si>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</si>
  <si>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</si>
  <si>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</si>
  <si>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</si>
  <si>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</si>
  <si>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</si>
  <si>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</si>
  <si>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</si>
  <si>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</si>
  <si>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</si>
  <si>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</si>
  <si>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</si>
  <si>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</si>
  <si>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</si>
  <si>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</si>
  <si>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</si>
  <si>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</si>
  <si>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</si>
  <si>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</si>
  <si>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</si>
  <si>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</si>
  <si>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</si>
  <si>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</si>
  <si>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</si>
  <si>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</si>
  <si>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</si>
  <si>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</si>
  <si>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</si>
  <si>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</si>
  <si>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</si>
  <si>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</si>
  <si>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</si>
  <si>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</si>
  <si>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</si>
  <si>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</si>
  <si>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</si>
  <si>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</si>
  <si>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</si>
  <si>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</si>
  <si>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</si>
  <si>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</si>
  <si>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</si>
  <si>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</si>
  <si>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</si>
  <si>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</si>
  <si>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</si>
  <si>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</si>
  <si>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</si>
  <si>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</si>
  <si>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</si>
  <si>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</si>
  <si>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</si>
  <si>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</si>
  <si>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</si>
  <si>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</si>
  <si>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</si>
  <si>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</si>
  <si>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</si>
  <si>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</si>
  <si>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</si>
  <si>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</si>
  <si>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</si>
  <si>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</si>
  <si>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</si>
  <si>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</si>
  <si>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</si>
  <si>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</si>
  <si>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</si>
  <si>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</si>
  <si>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</si>
  <si>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</si>
  <si>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</si>
  <si>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</si>
  <si>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</si>
  <si>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</si>
  <si>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</si>
  <si>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</si>
  <si>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</si>
  <si>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</si>
  <si>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</si>
  <si>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</si>
  <si>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</si>
  <si>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</si>
  <si>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</si>
  <si>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</si>
  <si>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</si>
  <si>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</si>
  <si>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</si>
  <si>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</si>
  <si>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</si>
  <si>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</si>
  <si>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</si>
  <si>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</si>
  <si>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</si>
  <si>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</si>
  <si>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</si>
  <si>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</si>
  <si>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</si>
  <si>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</si>
  <si>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</si>
  <si>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</si>
  <si>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</si>
  <si>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</si>
  <si>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</si>
  <si>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</si>
  <si>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</si>
  <si>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</si>
  <si>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</si>
  <si>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</si>
  <si>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</si>
  <si>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</si>
  <si>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</si>
  <si>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</si>
  <si>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</si>
  <si>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</si>
  <si>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</si>
  <si>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</si>
  <si>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</si>
  <si>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</si>
  <si>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</si>
  <si>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</si>
  <si>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</si>
  <si>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</si>
  <si>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</si>
  <si>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</si>
  <si>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</si>
  <si>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</si>
  <si>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</si>
  <si>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</si>
  <si>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</si>
  <si>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</si>
  <si>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</si>
  <si>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</si>
  <si>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</si>
  <si>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</si>
  <si>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</si>
  <si>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</si>
  <si>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</si>
  <si>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</si>
  <si>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</si>
  <si>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</si>
  <si>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</si>
  <si>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</si>
  <si>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</si>
  <si>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</si>
  <si>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</si>
  <si>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</si>
  <si>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</si>
  <si>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</si>
  <si>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</si>
  <si>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</si>
  <si>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</si>
  <si>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</si>
  <si>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</si>
  <si>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</si>
  <si>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</si>
  <si>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</si>
  <si>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</si>
  <si>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</si>
  <si>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</si>
  <si>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</si>
  <si>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</si>
  <si>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</si>
  <si>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</si>
  <si>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</si>
  <si>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</si>
  <si>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</si>
  <si>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</si>
  <si>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</si>
  <si>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</si>
  <si>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</si>
  <si>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</si>
  <si>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</si>
  <si>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</si>
  <si>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</si>
  <si>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</si>
  <si>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</si>
  <si>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</si>
  <si>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</si>
  <si>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</si>
  <si>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</si>
  <si>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</si>
  <si>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</si>
  <si>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</si>
  <si>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</si>
  <si>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</si>
  <si>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</si>
  <si>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</si>
  <si>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</si>
  <si>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</si>
  <si>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</si>
  <si>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</si>
  <si>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</si>
  <si>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</si>
  <si>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</si>
  <si>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</si>
  <si>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</si>
  <si>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</si>
  <si>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</si>
  <si>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</si>
  <si>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</si>
  <si>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</si>
  <si>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</si>
  <si>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</si>
  <si>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</si>
  <si>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</si>
  <si>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</si>
  <si>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</si>
  <si>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</si>
  <si>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</si>
  <si>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</si>
  <si>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</si>
  <si>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</si>
  <si>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</si>
  <si>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</si>
  <si>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</si>
  <si>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</si>
  <si>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</si>
  <si>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</si>
  <si>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</si>
  <si>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</si>
  <si>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</si>
  <si>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</si>
  <si>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</si>
  <si>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</si>
  <si>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</si>
  <si>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</si>
  <si>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</si>
  <si>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</si>
  <si>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</si>
  <si>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</si>
  <si>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</si>
  <si>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</si>
  <si>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</si>
  <si>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</si>
  <si>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</si>
  <si>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</si>
  <si>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</si>
  <si>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</si>
  <si>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</si>
  <si>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</si>
  <si>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</si>
  <si>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</si>
  <si>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</si>
  <si>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</si>
  <si>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</si>
  <si>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</si>
  <si>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</si>
  <si>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</si>
  <si>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</si>
  <si>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</si>
  <si>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</si>
  <si>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</si>
  <si>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</si>
  <si>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</si>
  <si>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</si>
  <si>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</si>
  <si>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</si>
  <si>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</si>
  <si>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</si>
  <si>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</si>
  <si>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</si>
  <si>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</si>
  <si>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</si>
  <si>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</si>
  <si>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</si>
  <si>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</si>
  <si>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</si>
  <si>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</si>
  <si>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</si>
  <si>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</si>
  <si>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</si>
  <si>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</si>
  <si>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</si>
  <si>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</si>
  <si>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</si>
  <si>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</si>
  <si>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</si>
  <si>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</si>
  <si>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</si>
  <si>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</si>
  <si>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</si>
  <si>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</si>
  <si>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</si>
  <si>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</si>
  <si>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</si>
  <si>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</si>
  <si>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</si>
  <si>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</si>
  <si>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</si>
  <si>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</si>
  <si>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</si>
  <si>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</si>
  <si>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</si>
  <si>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</si>
  <si>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</si>
  <si>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</si>
  <si>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</si>
  <si>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</si>
  <si>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</si>
  <si>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</si>
  <si>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</si>
  <si>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</si>
  <si>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</si>
  <si>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</si>
  <si>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</si>
  <si>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</si>
  <si>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</si>
  <si>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</si>
  <si>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</si>
  <si>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</si>
  <si>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</si>
  <si>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</si>
  <si>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</si>
  <si>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</si>
  <si>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</si>
  <si>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</si>
  <si>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</si>
  <si>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</si>
  <si>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</si>
  <si>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</si>
  <si>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</si>
  <si>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</si>
  <si>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</si>
  <si>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</si>
  <si>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</si>
  <si>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</si>
  <si>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</si>
  <si>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</si>
  <si>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</si>
  <si>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</si>
  <si>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</si>
  <si>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</si>
  <si>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</si>
  <si>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</si>
  <si>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</si>
  <si>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</si>
  <si>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</si>
  <si>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</si>
  <si>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</si>
  <si>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</si>
  <si>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</si>
  <si>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</si>
  <si>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</si>
  <si>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</si>
  <si>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</si>
  <si>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</si>
  <si>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</si>
  <si>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</si>
  <si>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</si>
  <si>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</si>
  <si>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</si>
  <si>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</si>
  <si>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</si>
  <si>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</si>
  <si>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</si>
  <si>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</si>
  <si>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</si>
  <si>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</si>
  <si>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</si>
  <si>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</si>
  <si>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</si>
  <si>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</si>
  <si>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</si>
  <si>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</si>
  <si>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</si>
  <si>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</si>
  <si>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</si>
  <si>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</si>
  <si>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</si>
  <si>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</si>
  <si>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</si>
  <si>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</si>
  <si>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</si>
  <si>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</si>
  <si>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</si>
  <si>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</si>
  <si>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</si>
  <si>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</si>
  <si>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</si>
  <si>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</si>
  <si>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</si>
  <si>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</si>
  <si>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</si>
  <si>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</si>
  <si>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</si>
  <si>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</si>
  <si>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</si>
  <si>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</si>
  <si>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</si>
  <si>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</si>
  <si>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</si>
  <si>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</si>
  <si>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</si>
  <si>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</si>
  <si>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</si>
  <si>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</si>
  <si>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</si>
  <si>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</si>
  <si>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</si>
  <si>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</si>
  <si>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</si>
  <si>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</si>
  <si>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</si>
  <si>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</si>
  <si>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</si>
  <si>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</si>
  <si>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</si>
  <si>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</si>
  <si>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</si>
  <si>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</si>
  <si>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</si>
  <si>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</si>
  <si>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</si>
  <si>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</si>
  <si>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</si>
  <si>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</si>
  <si>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</si>
  <si>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</si>
  <si>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</si>
  <si>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</si>
  <si>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</si>
  <si>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</si>
  <si>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</si>
  <si>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</si>
  <si>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</si>
  <si>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</si>
  <si>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</si>
  <si>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</si>
  <si>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</si>
  <si>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</si>
  <si>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</si>
  <si>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</si>
  <si>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</si>
  <si>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</si>
  <si>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</si>
  <si>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</si>
  <si>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</si>
  <si>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</si>
  <si>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</si>
  <si>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</si>
  <si>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</si>
  <si>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</si>
  <si>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</si>
  <si>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</si>
  <si>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</si>
  <si>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</si>
  <si>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</si>
  <si>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</si>
  <si>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</si>
  <si>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</si>
  <si>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</si>
  <si>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</si>
  <si>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</si>
  <si>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</si>
  <si>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</si>
  <si>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</si>
  <si>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</si>
  <si>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</si>
  <si>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</si>
  <si>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</si>
  <si>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</si>
  <si>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</si>
  <si>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</si>
  <si>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</si>
  <si>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</si>
  <si>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</si>
  <si>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</si>
  <si>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</si>
  <si>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</si>
  <si>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</si>
  <si>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</si>
  <si>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</si>
  <si>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</si>
  <si>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</si>
  <si>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</si>
  <si>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</si>
  <si>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</si>
  <si>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</si>
  <si>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</si>
  <si>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</si>
  <si>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</si>
  <si>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</si>
  <si>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</si>
  <si>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</si>
  <si>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</si>
  <si>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</si>
  <si>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</si>
  <si>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</si>
  <si>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</si>
  <si>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</si>
  <si>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</si>
  <si>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</si>
  <si>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</si>
  <si>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</si>
  <si>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</si>
  <si>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</si>
  <si>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</si>
  <si>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</si>
  <si>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</si>
  <si>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</si>
  <si>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</si>
  <si>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</si>
  <si>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</si>
  <si>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</si>
  <si>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</si>
  <si>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</si>
  <si>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</si>
  <si>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</si>
  <si>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</si>
  <si>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</si>
  <si>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</si>
  <si>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</si>
  <si>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</si>
  <si>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</si>
  <si>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</si>
  <si>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</si>
  <si>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</si>
  <si>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</si>
  <si>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</si>
  <si>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</si>
  <si>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</si>
  <si>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</si>
  <si>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</si>
  <si>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</si>
  <si>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</si>
  <si>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</si>
  <si>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</si>
  <si>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</si>
  <si>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</si>
  <si>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</si>
  <si>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</si>
  <si>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</si>
  <si>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</si>
  <si>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</si>
  <si>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</si>
  <si>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</si>
  <si>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</si>
  <si>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</si>
  <si>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</si>
  <si>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</si>
  <si>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</si>
  <si>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</si>
  <si>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</si>
  <si>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</si>
  <si>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</si>
  <si>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</si>
  <si>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</si>
  <si>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</si>
  <si>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</si>
  <si>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</si>
  <si>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</si>
  <si>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</si>
  <si>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</si>
  <si>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</si>
  <si>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</si>
  <si>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</si>
  <si>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</si>
  <si>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</si>
  <si>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</si>
  <si>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</si>
  <si>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</si>
  <si>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</si>
  <si>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</si>
  <si>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</si>
  <si>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</si>
  <si>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</si>
  <si>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</si>
  <si>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</si>
  <si>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</si>
  <si>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</si>
  <si>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</si>
  <si>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</si>
  <si>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</si>
  <si>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</si>
  <si>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</si>
  <si>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</si>
  <si>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</si>
  <si>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</si>
  <si>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</si>
  <si>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</si>
  <si>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</si>
  <si>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</si>
  <si>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</si>
  <si>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</si>
  <si>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</si>
  <si>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</si>
  <si>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</si>
  <si>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</si>
  <si>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</si>
  <si>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</si>
  <si>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</si>
  <si>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</si>
  <si>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</si>
  <si>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</si>
  <si>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</si>
  <si>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</si>
  <si>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</si>
  <si>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</si>
  <si>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</si>
  <si>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</si>
  <si>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</si>
  <si>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</si>
  <si>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</si>
  <si>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</si>
  <si>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</si>
  <si>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</si>
  <si>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</si>
  <si>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</si>
  <si>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</si>
  <si>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</si>
  <si>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</si>
  <si>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</si>
  <si>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</si>
  <si>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</si>
  <si>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</si>
  <si>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</si>
  <si>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</si>
  <si>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</si>
  <si>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</si>
  <si>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</si>
  <si>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</si>
  <si>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</si>
  <si>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</si>
  <si>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</si>
  <si>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</si>
  <si>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</si>
  <si>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</si>
  <si>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</si>
  <si>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</si>
  <si>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</si>
  <si>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</si>
  <si>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</si>
  <si>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</si>
  <si>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</si>
  <si>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</si>
  <si>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</si>
  <si>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</si>
  <si>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</si>
  <si>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</si>
  <si>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</si>
  <si>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</si>
  <si>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</si>
  <si>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</si>
  <si>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</si>
  <si>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</si>
  <si>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</si>
  <si>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</si>
  <si>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</si>
  <si>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</si>
  <si>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</si>
  <si>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</si>
  <si>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</si>
  <si>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</si>
  <si>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</si>
  <si>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</si>
  <si>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</si>
  <si>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</si>
  <si>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</si>
  <si>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</si>
  <si>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</si>
  <si>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</si>
  <si>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</si>
  <si>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</si>
  <si>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</si>
  <si>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</si>
  <si>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</si>
  <si>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</si>
  <si>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</si>
  <si>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</si>
  <si>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</si>
  <si>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</si>
  <si>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</si>
  <si>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</si>
  <si>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</si>
  <si>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</si>
  <si>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</si>
  <si>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</si>
  <si>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</si>
  <si>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</si>
  <si>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</si>
  <si>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</si>
  <si>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</si>
  <si>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</si>
  <si>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</si>
  <si>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</si>
  <si>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</si>
  <si>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</si>
  <si>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</si>
  <si>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</si>
  <si>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</si>
  <si>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</si>
  <si>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</si>
  <si>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</si>
  <si>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</si>
  <si>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</si>
  <si>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</si>
  <si>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</si>
  <si>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</si>
  <si>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</si>
  <si>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</si>
  <si>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</si>
  <si>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</si>
  <si>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</si>
  <si>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</si>
  <si>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</si>
  <si>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</si>
  <si>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</si>
  <si>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</si>
  <si>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</si>
  <si>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</si>
  <si>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</si>
  <si>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</si>
  <si>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</si>
  <si>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</si>
  <si>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</si>
  <si>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</si>
  <si>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</si>
  <si>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</si>
  <si>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</si>
  <si>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</si>
  <si>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</si>
  <si>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</si>
  <si>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</si>
  <si>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</si>
  <si>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</si>
  <si>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</si>
  <si>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</si>
  <si>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</si>
  <si>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</si>
  <si>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</si>
  <si>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</si>
  <si>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</si>
  <si>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</si>
  <si>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</si>
  <si>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</si>
  <si>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</si>
  <si>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</si>
  <si>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</si>
  <si>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</si>
  <si>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</si>
  <si>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</si>
  <si>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</si>
  <si>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</si>
  <si>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</si>
  <si>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</si>
  <si>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</si>
  <si>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</si>
  <si>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</si>
  <si>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</si>
  <si>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</si>
  <si>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</si>
  <si>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</si>
  <si>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</si>
  <si>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</si>
  <si>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</si>
  <si>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</si>
  <si>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</si>
  <si>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</si>
  <si>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</si>
  <si>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</si>
  <si>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</si>
  <si>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</si>
  <si>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</si>
  <si>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</si>
  <si>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</si>
  <si>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</si>
  <si>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</si>
  <si>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</si>
  <si>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</si>
  <si>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</si>
  <si>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</si>
  <si>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</si>
  <si>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</si>
  <si>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</si>
  <si>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</si>
  <si>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</si>
  <si>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</si>
  <si>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</si>
  <si>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</si>
  <si>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</si>
  <si>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</si>
  <si>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</si>
  <si>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</si>
  <si>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</si>
  <si>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</si>
  <si>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</si>
  <si>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</si>
  <si>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</si>
  <si>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</si>
  <si>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</si>
  <si>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</si>
  <si>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</si>
  <si>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</si>
  <si>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</si>
  <si>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</si>
  <si>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</si>
  <si>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</si>
  <si>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</si>
  <si>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</si>
  <si>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</si>
  <si>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</si>
  <si>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</si>
  <si>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</si>
  <si>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</si>
  <si>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</si>
  <si>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</si>
  <si>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</si>
  <si>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</si>
  <si>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</si>
  <si>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</si>
  <si>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</si>
  <si>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</si>
  <si>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</si>
  <si>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</si>
  <si>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</si>
  <si>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</si>
  <si>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</si>
  <si>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</si>
  <si>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</si>
  <si>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</si>
  <si>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</si>
  <si>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</si>
  <si>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</si>
  <si>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</si>
  <si>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</si>
  <si>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</si>
  <si>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</si>
  <si>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</si>
  <si>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</si>
  <si>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</si>
  <si>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</si>
  <si>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</si>
  <si>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</si>
  <si>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</si>
  <si>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</si>
  <si>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</si>
  <si>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</si>
  <si>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</si>
  <si>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</si>
  <si>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</si>
  <si>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</si>
  <si>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</si>
  <si>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</si>
  <si>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</si>
  <si>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</si>
  <si>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</si>
  <si>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</si>
  <si>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</si>
  <si>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</si>
  <si>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</si>
  <si>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</si>
  <si>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</si>
  <si>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</si>
  <si>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</si>
  <si>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</si>
  <si>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</si>
  <si>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</si>
  <si>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</si>
  <si>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</si>
  <si>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</si>
  <si>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</si>
  <si>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</si>
  <si>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</si>
  <si>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</si>
  <si>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</si>
  <si>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</si>
  <si>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</si>
  <si>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</si>
  <si>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</si>
  <si>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</si>
  <si>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</si>
  <si>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</si>
  <si>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</si>
  <si>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</si>
  <si>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</si>
  <si>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</si>
  <si>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</si>
  <si>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</si>
  <si>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</si>
  <si>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</si>
  <si>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</si>
  <si>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</si>
  <si>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</si>
  <si>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</si>
  <si>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</si>
  <si>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</si>
  <si>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</si>
  <si>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</si>
  <si>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</si>
  <si>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</si>
  <si>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</si>
  <si>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</si>
  <si>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</si>
  <si>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</si>
  <si>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</si>
  <si>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</si>
  <si>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</si>
  <si>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</si>
  <si>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</si>
  <si>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</si>
  <si>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</si>
  <si>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</si>
  <si>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</si>
  <si>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</si>
  <si>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</si>
  <si>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</si>
  <si>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</si>
  <si>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</si>
  <si>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</si>
  <si>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</si>
  <si>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</si>
  <si>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</si>
  <si>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</si>
  <si>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</si>
  <si>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</si>
  <si>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</si>
  <si>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</si>
  <si>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</si>
  <si>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</si>
  <si>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</si>
  <si>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</si>
  <si>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</si>
  <si>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</si>
  <si>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</si>
  <si>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</si>
  <si>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</si>
  <si>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</si>
  <si>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</si>
  <si>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</si>
  <si>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</si>
  <si>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</si>
  <si>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</si>
  <si>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</si>
  <si>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</si>
  <si>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</si>
  <si>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</si>
  <si>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</si>
  <si>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</si>
  <si>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</si>
  <si>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</si>
  <si>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</si>
  <si>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</si>
  <si>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</si>
  <si>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</si>
  <si>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</si>
  <si>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</si>
  <si>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</si>
  <si>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</si>
  <si>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</si>
  <si>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</si>
  <si>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</si>
  <si>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</si>
  <si>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</si>
  <si>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</si>
  <si>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</si>
  <si>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</si>
  <si>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</si>
  <si>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</si>
  <si>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</si>
  <si>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</si>
  <si>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</si>
  <si>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</si>
  <si>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</si>
  <si>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</si>
  <si>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</si>
  <si>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</si>
  <si>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</si>
  <si>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</si>
  <si>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</si>
  <si>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</si>
  <si>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</si>
  <si>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</si>
  <si>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</si>
  <si>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</si>
  <si>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</si>
  <si>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</si>
  <si>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</si>
  <si>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</si>
  <si>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</si>
  <si>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</si>
  <si>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</si>
  <si>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</si>
  <si>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</si>
  <si>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</si>
  <si>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</si>
  <si>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</si>
  <si>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</si>
  <si>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</si>
  <si>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</si>
  <si>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</si>
  <si>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</si>
  <si>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</si>
  <si>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</si>
  <si>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</si>
  <si>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</si>
  <si>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</si>
  <si>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</si>
  <si>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</si>
  <si>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</si>
  <si>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</si>
  <si>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</si>
  <si>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</si>
  <si>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</si>
  <si>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</si>
  <si>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</si>
  <si>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</si>
  <si>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</si>
  <si>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</si>
  <si>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</si>
  <si>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</si>
  <si>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</si>
  <si>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</si>
  <si>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</si>
  <si>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</si>
  <si>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</si>
  <si>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</si>
  <si>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</si>
  <si>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</si>
  <si>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</si>
  <si>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</si>
  <si>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</si>
  <si>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</si>
  <si>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</si>
  <si>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</si>
  <si>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</si>
  <si>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</si>
  <si>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</si>
  <si>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</si>
  <si>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</si>
  <si>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</si>
  <si>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</si>
  <si>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</si>
  <si>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</si>
  <si>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</si>
  <si>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</si>
  <si>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</si>
  <si>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</si>
  <si>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</si>
  <si>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</si>
  <si>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</si>
  <si>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</si>
  <si>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</si>
  <si>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</si>
  <si>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</si>
  <si>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</si>
  <si>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</si>
  <si>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</si>
  <si>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</si>
  <si>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</si>
  <si>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</si>
  <si>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</si>
  <si>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</si>
  <si>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</si>
  <si>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</si>
  <si>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</si>
  <si>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</si>
  <si>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</si>
  <si>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</si>
  <si>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</si>
  <si>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</si>
  <si>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</si>
  <si>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</si>
  <si>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</si>
  <si>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</si>
  <si>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</si>
  <si>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</si>
  <si>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</si>
  <si>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</si>
  <si>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</si>
  <si>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</si>
  <si>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</si>
  <si>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</si>
  <si>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</si>
  <si>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</si>
  <si>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</si>
  <si>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</si>
  <si>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</si>
  <si>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</si>
  <si>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</si>
  <si>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</si>
  <si>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</si>
  <si>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</si>
  <si>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</si>
  <si>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</si>
  <si>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</si>
  <si>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</si>
  <si>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</si>
  <si>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</si>
  <si>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</si>
  <si>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</si>
  <si>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</si>
  <si>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</si>
  <si>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</si>
  <si>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</si>
  <si>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</si>
  <si>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</si>
  <si>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</si>
  <si>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</si>
  <si>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</si>
  <si>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</si>
  <si>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</si>
  <si>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</si>
  <si>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</si>
  <si>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</si>
  <si>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</si>
  <si>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</si>
  <si>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</si>
  <si>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</si>
  <si>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</si>
  <si>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</si>
  <si>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</si>
  <si>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</si>
  <si>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</si>
  <si>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</si>
  <si>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</si>
  <si>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</si>
  <si>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</si>
  <si>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</si>
  <si>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</si>
  <si>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</si>
  <si>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</si>
  <si>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</si>
  <si>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</si>
  <si>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</si>
  <si>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</si>
  <si>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</si>
  <si>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</si>
  <si>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</si>
  <si>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</si>
  <si>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</si>
  <si>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</si>
  <si>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</si>
  <si>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</si>
  <si>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</si>
  <si>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</si>
  <si>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</si>
  <si>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</si>
  <si>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</si>
  <si>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</si>
  <si>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</si>
  <si>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</si>
  <si>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</si>
  <si>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</si>
  <si>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</si>
  <si>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</si>
  <si>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</si>
  <si>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</si>
  <si>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</si>
  <si>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</si>
  <si>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</si>
  <si>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</si>
  <si>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</si>
  <si>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</si>
  <si>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</si>
  <si>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</si>
  <si>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</si>
  <si>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</si>
  <si>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</si>
  <si>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</si>
  <si>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</si>
  <si>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</si>
  <si>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</si>
  <si>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</si>
  <si>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</si>
  <si>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</si>
  <si>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</si>
  <si>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</si>
  <si>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</si>
  <si>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</si>
  <si>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</si>
  <si>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</si>
  <si>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</si>
  <si>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</si>
  <si>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</si>
  <si>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</si>
  <si>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</si>
  <si>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</si>
  <si>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</si>
  <si>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</si>
  <si>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</si>
  <si>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</si>
  <si>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</si>
  <si>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</si>
  <si>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</si>
  <si>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</si>
  <si>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</si>
  <si>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</si>
  <si>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</si>
  <si>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</si>
  <si>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</si>
  <si>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</si>
  <si>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</si>
  <si>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</si>
  <si>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</si>
  <si>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</si>
  <si>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</si>
  <si>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</si>
  <si>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</si>
  <si>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</si>
  <si>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</si>
  <si>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</si>
  <si>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</si>
  <si>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</si>
  <si>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</si>
  <si>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</si>
  <si>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</si>
  <si>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</si>
  <si>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</si>
  <si>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</si>
  <si>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</si>
  <si>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</si>
  <si>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</si>
  <si>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</si>
  <si>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</si>
  <si>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</si>
  <si>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</si>
  <si>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</si>
  <si>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</si>
  <si>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</si>
  <si>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</si>
  <si>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</si>
  <si>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</si>
  <si>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</si>
  <si>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</si>
  <si>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</si>
  <si>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</si>
  <si>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</si>
  <si>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</si>
  <si>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</si>
  <si>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</si>
  <si>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</si>
  <si>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</si>
  <si>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</si>
  <si>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</si>
  <si>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</si>
  <si>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</si>
  <si>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</si>
  <si>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</si>
  <si>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</si>
  <si>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</si>
  <si>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</si>
  <si>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</si>
  <si>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</si>
  <si>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</si>
  <si>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</si>
  <si>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</si>
  <si>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</si>
  <si>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</si>
  <si>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</si>
  <si>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</si>
  <si>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</si>
  <si>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</si>
  <si>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</si>
  <si>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</si>
  <si>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</si>
  <si>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</si>
  <si>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</si>
  <si>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</si>
  <si>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</si>
  <si>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</si>
  <si>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</si>
  <si>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</si>
  <si>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</si>
  <si>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</si>
  <si>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</si>
  <si>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</si>
  <si>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</si>
  <si>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</si>
  <si>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</si>
  <si>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</si>
  <si>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</si>
  <si>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</si>
  <si>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</si>
  <si>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</si>
  <si>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</si>
  <si>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</si>
  <si>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</si>
  <si>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</si>
  <si>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</si>
  <si>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</si>
  <si>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</si>
  <si>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</si>
  <si>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</si>
  <si>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</si>
  <si>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</si>
  <si>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</si>
  <si>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</si>
  <si>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</si>
  <si>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</si>
  <si>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</si>
  <si>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</si>
  <si>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</si>
  <si>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</si>
  <si>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</si>
  <si>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</si>
  <si>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</si>
  <si>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</si>
  <si>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</si>
  <si>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</si>
  <si>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</si>
  <si>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</si>
  <si>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</si>
  <si>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</si>
  <si>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</si>
  <si>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</si>
  <si>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</si>
  <si>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</si>
  <si>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</si>
  <si>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</si>
  <si>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</si>
  <si>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</si>
  <si>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</si>
  <si>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</si>
  <si>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</si>
  <si>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</si>
  <si>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</si>
  <si>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</si>
  <si>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</si>
  <si>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</si>
  <si>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</si>
  <si>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</si>
  <si>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</si>
  <si>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</si>
  <si>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</si>
  <si>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</si>
  <si>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</si>
  <si>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</si>
  <si>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</si>
  <si>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</si>
  <si>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</si>
  <si>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</si>
  <si>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</si>
  <si>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</si>
  <si>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</si>
  <si>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</si>
  <si>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</si>
  <si>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</si>
  <si>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</si>
  <si>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</si>
  <si>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</si>
  <si>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</si>
  <si>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</si>
  <si>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</si>
  <si>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</si>
  <si>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</si>
  <si>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</si>
  <si>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</si>
  <si>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</si>
  <si>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</si>
  <si>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</si>
  <si>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</si>
  <si>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</si>
  <si>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</si>
  <si>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</si>
  <si>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</si>
  <si>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</si>
  <si>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</si>
  <si>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</si>
  <si>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</si>
  <si>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</si>
  <si>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</si>
  <si>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</si>
  <si>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</si>
  <si>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</si>
  <si>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</si>
  <si>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</si>
  <si>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</si>
  <si>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</si>
  <si>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</si>
  <si>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</si>
  <si>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</si>
  <si>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</si>
  <si>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</si>
  <si>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</si>
  <si>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</si>
  <si>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</si>
  <si>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</si>
  <si>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</si>
  <si>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</si>
  <si>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</si>
  <si>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</si>
  <si>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</si>
  <si>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</si>
  <si>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</si>
  <si>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</si>
  <si>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</si>
  <si>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</si>
  <si>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</si>
  <si>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</si>
  <si>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</si>
  <si>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</si>
  <si>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</si>
  <si>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</si>
  <si>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</si>
  <si>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</si>
  <si>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</si>
  <si>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</si>
  <si>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</si>
  <si>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</si>
  <si>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</si>
  <si>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</si>
  <si>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</si>
  <si>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</si>
  <si>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</si>
  <si>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</si>
  <si>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</si>
  <si>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</si>
  <si>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</si>
  <si>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</si>
  <si>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</si>
  <si>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</si>
  <si>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</si>
  <si>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</si>
  <si>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</si>
  <si>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</si>
  <si>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</si>
  <si>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</si>
  <si>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</si>
  <si>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</si>
  <si>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</si>
  <si>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</si>
  <si>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</si>
  <si>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</si>
  <si>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</si>
  <si>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</si>
  <si>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</si>
  <si>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</si>
  <si>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</si>
  <si>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</si>
  <si>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</si>
  <si>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</si>
  <si>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</si>
  <si>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</si>
  <si>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</si>
  <si>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</si>
  <si>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</si>
  <si>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</si>
  <si>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</si>
  <si>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</si>
  <si>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</si>
  <si>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</si>
  <si>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</si>
  <si>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</si>
  <si>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</si>
  <si>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</si>
  <si>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</si>
  <si>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</si>
  <si>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</si>
  <si>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</si>
  <si>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</si>
  <si>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</si>
  <si>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</si>
  <si>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</si>
  <si>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</si>
  <si>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</si>
  <si>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</si>
  <si>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</si>
  <si>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</si>
  <si>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</si>
  <si>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</si>
  <si>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</si>
  <si>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</si>
  <si>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</si>
  <si>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</si>
  <si>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</si>
  <si>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</si>
  <si>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</si>
  <si>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</si>
  <si>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</si>
  <si>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</si>
  <si>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</si>
  <si>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</si>
  <si>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</si>
  <si>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</si>
  <si>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</si>
  <si>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</si>
  <si>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</si>
  <si>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</si>
  <si>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</si>
  <si>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</si>
  <si>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</si>
  <si>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</si>
  <si>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</si>
  <si>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</si>
  <si>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</si>
  <si>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</si>
  <si>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</si>
  <si>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</si>
  <si>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</si>
  <si>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</si>
  <si>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</si>
  <si>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</si>
  <si>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</si>
  <si>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</si>
  <si>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</si>
  <si>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</si>
  <si>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</si>
  <si>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</si>
  <si>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</si>
  <si>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</si>
  <si>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</si>
  <si>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</si>
  <si>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</si>
  <si>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</si>
  <si>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</si>
  <si>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</si>
  <si>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</si>
  <si>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</si>
  <si>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</si>
  <si>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</si>
  <si>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</si>
  <si>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</si>
  <si>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</si>
  <si>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</si>
  <si>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</si>
  <si>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</si>
  <si>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</si>
  <si>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</si>
  <si>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</si>
  <si>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</si>
  <si>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</si>
  <si>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</si>
  <si>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</si>
  <si>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</si>
  <si>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</si>
  <si>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</si>
  <si>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</si>
  <si>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</si>
  <si>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</si>
  <si>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</si>
  <si>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</si>
  <si>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</si>
  <si>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</si>
  <si>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</si>
  <si>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</si>
  <si>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</si>
  <si>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</si>
  <si>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</si>
  <si>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</si>
  <si>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</si>
  <si>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</si>
  <si>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</si>
  <si>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</si>
  <si>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</si>
  <si>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</si>
  <si>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</si>
  <si>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</si>
  <si>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</si>
  <si>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</si>
  <si>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</si>
  <si>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</si>
  <si>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</si>
  <si>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</si>
  <si>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</si>
  <si>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</si>
  <si>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</si>
  <si>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</si>
  <si>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</si>
  <si>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</si>
  <si>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</si>
  <si>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</si>
  <si>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</si>
  <si>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</si>
  <si>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</si>
  <si>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</si>
  <si>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</si>
  <si>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</si>
  <si>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</si>
  <si>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</si>
  <si>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</si>
  <si>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</si>
  <si>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</si>
  <si>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</si>
  <si>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</si>
  <si>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</si>
  <si>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</si>
  <si>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</si>
  <si>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</si>
  <si>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</si>
  <si>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</si>
  <si>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</si>
  <si>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</si>
  <si>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</si>
  <si>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</si>
  <si>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</si>
  <si>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</si>
  <si>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</si>
  <si>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</si>
  <si>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</si>
  <si>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</si>
  <si>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</si>
  <si>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</si>
  <si>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</si>
  <si>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</si>
  <si>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</si>
  <si>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</si>
  <si>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</si>
  <si>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</si>
  <si>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</si>
  <si>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</si>
  <si>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</si>
  <si>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</si>
  <si>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</si>
  <si>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</si>
  <si>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</si>
  <si>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</si>
  <si>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</si>
  <si>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</si>
  <si>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</si>
  <si>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</si>
  <si>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</si>
  <si>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</si>
  <si>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</si>
  <si>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</si>
  <si>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</si>
  <si>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</si>
  <si>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</si>
  <si>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</si>
  <si>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</si>
  <si>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</si>
  <si>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</si>
  <si>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</si>
  <si>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</si>
  <si>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</si>
  <si>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</si>
  <si>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</si>
  <si>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</si>
  <si>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</si>
  <si>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</si>
  <si>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</si>
  <si>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</si>
  <si>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</si>
  <si>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</si>
  <si>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</si>
  <si>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</si>
  <si>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</si>
  <si>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</si>
  <si>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</si>
  <si>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</si>
  <si>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</si>
  <si>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</si>
  <si>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</si>
  <si>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</si>
  <si>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</si>
  <si>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</si>
  <si>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</si>
  <si>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</si>
  <si>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</si>
  <si>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</si>
  <si>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</si>
  <si>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</si>
  <si>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</si>
  <si>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</si>
  <si>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</si>
  <si>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</si>
  <si>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</si>
  <si>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</si>
  <si>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</si>
  <si>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</si>
  <si>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</si>
  <si>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</si>
  <si>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</si>
  <si>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</si>
  <si>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</si>
  <si>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</si>
  <si>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</si>
  <si>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</si>
  <si>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</si>
  <si>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</si>
  <si>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</si>
  <si>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</si>
  <si>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</si>
  <si>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</si>
  <si>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</si>
  <si>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</si>
  <si>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</si>
  <si>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</si>
  <si>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</si>
  <si>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</si>
  <si>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</si>
  <si>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</si>
  <si>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</si>
  <si>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</si>
  <si>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</si>
  <si>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</si>
  <si>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</si>
  <si>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</si>
  <si>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</si>
  <si>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</si>
  <si>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</si>
  <si>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</si>
  <si>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</si>
  <si>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</si>
  <si>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</si>
  <si>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</si>
  <si>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</si>
  <si>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</si>
  <si>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</si>
  <si>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</si>
  <si>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</si>
  <si>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</si>
  <si>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</si>
  <si>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</si>
  <si>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</si>
  <si>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</si>
  <si>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</si>
  <si>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</si>
  <si>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</si>
  <si>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</si>
  <si>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</si>
  <si>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</si>
  <si>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</si>
  <si>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</si>
  <si>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</si>
  <si>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</si>
  <si>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</si>
  <si>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</si>
  <si>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</si>
  <si>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</si>
  <si>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</si>
  <si>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</si>
  <si>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</si>
  <si>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</si>
  <si>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</si>
  <si>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</si>
  <si>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</si>
  <si>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</si>
  <si>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</si>
  <si>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</si>
  <si>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</si>
  <si>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</si>
  <si>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</si>
  <si>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</si>
  <si>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</si>
  <si>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</si>
  <si>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</si>
  <si>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</si>
  <si>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</si>
  <si>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</si>
  <si>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</si>
  <si>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</si>
  <si>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</si>
  <si>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</si>
  <si>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</si>
  <si>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</si>
  <si>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</si>
  <si>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</si>
  <si>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</si>
  <si>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</si>
  <si>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</si>
  <si>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</si>
  <si>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</si>
  <si>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</si>
  <si>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</si>
  <si>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</si>
  <si>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</si>
  <si>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</si>
  <si>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</si>
  <si>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</si>
  <si>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</si>
  <si>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</si>
  <si>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</si>
  <si>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</si>
  <si>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</si>
  <si>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</si>
  <si>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</si>
  <si>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</si>
  <si>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</si>
  <si>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</si>
  <si>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</si>
  <si>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</si>
  <si>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</si>
  <si>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</si>
  <si>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</si>
  <si>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</si>
  <si>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</si>
  <si>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</si>
  <si>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</si>
  <si>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</si>
  <si>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</si>
  <si>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</si>
  <si>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</si>
  <si>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</si>
  <si>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</si>
  <si>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</si>
  <si>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</si>
  <si>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</si>
  <si>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</si>
  <si>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</si>
  <si>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</si>
  <si>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</si>
  <si>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</si>
  <si>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</si>
  <si>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</si>
  <si>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</si>
  <si>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</si>
  <si>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</si>
  <si>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</si>
  <si>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</si>
  <si>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</si>
  <si>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</si>
  <si>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</si>
  <si>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</si>
  <si>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</si>
  <si>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</si>
  <si>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</si>
  <si>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</si>
  <si>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</si>
  <si>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</si>
  <si>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</si>
  <si>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</si>
  <si>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</si>
  <si>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</si>
  <si>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</si>
  <si>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</si>
  <si>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</si>
  <si>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</si>
  <si>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</si>
  <si>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</si>
  <si>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</si>
  <si>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</si>
  <si>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</si>
  <si>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</si>
  <si>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</si>
  <si>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</si>
  <si>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</si>
  <si>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</si>
  <si>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</si>
  <si>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</si>
  <si>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</si>
  <si>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</si>
  <si>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</si>
  <si>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</si>
  <si>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</si>
  <si>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</si>
  <si>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</si>
  <si>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</si>
  <si>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</si>
  <si>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</si>
  <si>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</si>
  <si>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</si>
  <si>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</si>
  <si>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</si>
  <si>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</si>
  <si>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</si>
  <si>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</si>
  <si>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</si>
  <si>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</si>
  <si>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</si>
  <si>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</si>
  <si>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</si>
  <si>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</si>
  <si>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</si>
  <si>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</si>
  <si>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</si>
  <si>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</si>
  <si>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</si>
  <si>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</si>
  <si>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</si>
  <si>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</si>
  <si>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</si>
  <si>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</si>
  <si>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</si>
  <si>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</si>
  <si>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</si>
  <si>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</si>
  <si>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</si>
  <si>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</si>
  <si>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</si>
  <si>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</si>
  <si>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</si>
  <si>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</si>
  <si>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</si>
  <si>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</si>
  <si>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</si>
  <si>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</si>
  <si>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</si>
  <si>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</si>
  <si>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</si>
  <si>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</si>
  <si>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</si>
  <si>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</si>
  <si>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</si>
  <si>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</si>
  <si>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</si>
  <si>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</si>
  <si>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</si>
  <si>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</si>
  <si>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</si>
  <si>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</si>
  <si>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</si>
  <si>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</si>
  <si>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</si>
  <si>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</si>
  <si>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</si>
  <si>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</si>
  <si>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</si>
  <si>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</si>
  <si>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</si>
  <si>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</si>
  <si>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</si>
  <si>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</si>
  <si>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</si>
  <si>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</si>
  <si>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</si>
  <si>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</si>
  <si>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</si>
  <si>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</si>
  <si>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</si>
  <si>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</si>
  <si>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</si>
  <si>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</si>
  <si>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</si>
  <si>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</si>
  <si>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</si>
  <si>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</si>
  <si>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</si>
  <si>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</si>
  <si>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</si>
  <si>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</si>
  <si>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</si>
  <si>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</si>
  <si>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</si>
  <si>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</si>
  <si>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</si>
  <si>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</si>
  <si>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</si>
  <si>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</si>
  <si>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</si>
  <si>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</si>
  <si>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</si>
  <si>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</si>
  <si>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</si>
  <si>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</si>
  <si>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</si>
  <si>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</si>
  <si>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</si>
  <si>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</si>
  <si>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</si>
  <si>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</si>
  <si>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</si>
  <si>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</si>
  <si>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</si>
  <si>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</si>
  <si>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</si>
  <si>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</si>
  <si>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</si>
  <si>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</si>
  <si>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</si>
  <si>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</si>
  <si>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</si>
  <si>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</si>
  <si>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</si>
  <si>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</si>
  <si>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</si>
  <si>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</si>
  <si>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</si>
  <si>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</si>
  <si>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</si>
  <si>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</si>
  <si>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</si>
  <si>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</si>
  <si>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</si>
  <si>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</si>
  <si>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</si>
  <si>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</si>
  <si>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</si>
  <si>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</si>
  <si>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</si>
  <si>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</si>
  <si>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</si>
  <si>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</si>
  <si>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</si>
  <si>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</si>
  <si>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</si>
  <si>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</si>
  <si>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</si>
  <si>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</si>
  <si>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</si>
  <si>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</si>
  <si>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</si>
  <si>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</si>
  <si>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</si>
  <si>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</si>
  <si>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</si>
  <si>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</si>
  <si>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</si>
  <si>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</si>
  <si>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</si>
  <si>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</si>
  <si>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</si>
  <si>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</si>
  <si>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</si>
  <si>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</si>
  <si>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</si>
  <si>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</si>
  <si>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</si>
  <si>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</si>
  <si>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</si>
  <si>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</si>
  <si>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</si>
  <si>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</si>
  <si>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</si>
  <si>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</si>
  <si>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</si>
  <si>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</si>
  <si>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</si>
  <si>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</si>
  <si>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</si>
  <si>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</si>
  <si>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</si>
  <si>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</si>
  <si>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</si>
  <si>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</si>
  <si>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</si>
  <si>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</si>
  <si>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</si>
  <si>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</si>
  <si>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</si>
  <si>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</si>
  <si>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</si>
  <si>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</si>
  <si>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</si>
  <si>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</si>
  <si>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</si>
  <si>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</si>
  <si>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</si>
  <si>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</si>
  <si>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</si>
  <si>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</si>
  <si>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</si>
  <si>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</si>
  <si>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</si>
  <si>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</si>
  <si>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</si>
  <si>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</si>
  <si>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</si>
  <si>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</si>
  <si>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</si>
  <si>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</si>
  <si>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</si>
  <si>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</si>
  <si>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</si>
  <si>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</si>
  <si>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</si>
  <si>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</si>
  <si>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</si>
  <si>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</si>
  <si>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</si>
  <si>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</si>
  <si>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</si>
  <si>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</si>
  <si>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</si>
  <si>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</si>
  <si>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</si>
  <si>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</si>
  <si>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</si>
  <si>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</si>
  <si>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</si>
  <si>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</si>
  <si>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</si>
  <si>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</si>
  <si>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</si>
  <si>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</si>
  <si>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</si>
  <si>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</si>
  <si>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</si>
  <si>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</si>
  <si>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</si>
  <si>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</si>
  <si>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</si>
  <si>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</si>
  <si>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</si>
  <si>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</si>
  <si>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</si>
  <si>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</si>
  <si>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</si>
  <si>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</si>
  <si>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</si>
  <si>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</si>
  <si>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</si>
  <si>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</si>
  <si>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</si>
  <si>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</si>
  <si>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</si>
  <si>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</si>
  <si>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</si>
  <si>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</si>
  <si>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</si>
  <si>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</si>
  <si>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</si>
  <si>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</si>
  <si>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</si>
  <si>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</si>
  <si>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</si>
  <si>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</si>
  <si>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</si>
  <si>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</si>
  <si>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</si>
  <si>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</si>
  <si>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</si>
  <si>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</si>
  <si>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</si>
  <si>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</si>
  <si>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</si>
  <si>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</si>
  <si>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</si>
  <si>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</si>
  <si>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</si>
  <si>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</si>
  <si>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</si>
  <si>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</si>
  <si>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</si>
  <si>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</si>
  <si>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</si>
  <si>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</si>
  <si>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</si>
  <si>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</si>
  <si>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</si>
  <si>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</si>
  <si>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</si>
  <si>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</si>
  <si>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</si>
  <si>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</si>
  <si>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</si>
  <si>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</si>
  <si>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</si>
  <si>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</si>
  <si>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</si>
  <si>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</si>
  <si>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</si>
  <si>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</si>
  <si>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</si>
  <si>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</si>
  <si>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</si>
  <si>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</si>
  <si>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</si>
  <si>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</si>
  <si>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</si>
  <si>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</si>
  <si>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</si>
  <si>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</si>
  <si>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</si>
  <si>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</si>
  <si>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</si>
  <si>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</si>
  <si>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</si>
  <si>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</si>
  <si>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</si>
  <si>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</si>
  <si>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</si>
  <si>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</si>
  <si>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</si>
  <si>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</si>
  <si>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</si>
  <si>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</si>
  <si>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</si>
  <si>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</si>
  <si>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</si>
  <si>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</si>
  <si>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</si>
  <si>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</si>
  <si>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</si>
  <si>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</si>
  <si>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</si>
  <si>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</si>
  <si>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</si>
  <si>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</si>
  <si>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</si>
  <si>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</si>
  <si>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</si>
  <si>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</si>
  <si>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</si>
  <si>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</si>
  <si>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</si>
  <si>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</si>
  <si>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</si>
  <si>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</si>
  <si>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</si>
  <si>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</si>
  <si>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</si>
  <si>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</si>
  <si>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</si>
  <si>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</si>
  <si>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</si>
  <si>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</si>
  <si>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</si>
  <si>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</si>
  <si>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</si>
  <si>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</si>
  <si>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</si>
  <si>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</si>
  <si>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</si>
  <si>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</si>
  <si>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</si>
  <si>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</si>
  <si>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</si>
  <si>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</si>
  <si>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</si>
  <si>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</si>
  <si>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</si>
  <si>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</si>
  <si>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</si>
  <si>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</si>
  <si>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</si>
  <si>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</si>
  <si>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</si>
  <si>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</si>
  <si>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</si>
  <si>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</si>
  <si>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</si>
  <si>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</si>
  <si>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</si>
  <si>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</si>
  <si>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</si>
  <si>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</si>
  <si>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</si>
  <si>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</si>
  <si>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</si>
  <si>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</si>
  <si>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</si>
  <si>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</si>
  <si>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</si>
  <si>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</si>
  <si>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</si>
  <si>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</si>
  <si>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</si>
  <si>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</si>
  <si>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</si>
  <si>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</si>
  <si>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</si>
  <si>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</si>
  <si>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</si>
  <si>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</si>
  <si>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</si>
  <si>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</si>
  <si>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</si>
  <si>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</si>
  <si>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</si>
  <si>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</si>
  <si>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</si>
  <si>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</si>
  <si>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</si>
  <si>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</si>
  <si>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</si>
  <si>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</si>
  <si>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</si>
  <si>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</si>
  <si>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</si>
  <si>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</si>
  <si>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</si>
  <si>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</si>
  <si>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</si>
  <si>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</si>
  <si>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</si>
  <si>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</si>
  <si>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</si>
  <si>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</si>
  <si>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</si>
  <si>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</si>
  <si>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</si>
  <si>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</si>
  <si>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</si>
  <si>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</si>
  <si>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</si>
  <si>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</si>
  <si>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</si>
  <si>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</si>
  <si>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</si>
  <si>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</si>
  <si>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</si>
  <si>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</si>
  <si>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</si>
  <si>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</si>
  <si>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</si>
  <si>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</si>
  <si>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</si>
  <si>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</si>
  <si>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</si>
  <si>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</si>
  <si>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</si>
  <si>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</si>
  <si>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</si>
  <si>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</si>
  <si>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</si>
  <si>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</si>
  <si>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</si>
  <si>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</si>
  <si>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</si>
  <si>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</si>
  <si>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</si>
  <si>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</si>
  <si>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</si>
  <si>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</si>
  <si>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</si>
  <si>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</si>
  <si>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</si>
  <si>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</si>
  <si>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</si>
  <si>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</si>
  <si>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</si>
  <si>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</si>
  <si>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</si>
  <si>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</si>
  <si>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</si>
  <si>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</si>
  <si>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</si>
  <si>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</si>
  <si>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</si>
  <si>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</si>
  <si>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</si>
  <si>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</si>
  <si>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</si>
  <si>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</si>
  <si>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</si>
  <si>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</si>
  <si>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</si>
  <si>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</si>
  <si>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</si>
  <si>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</si>
  <si>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</si>
  <si>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</si>
  <si>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</si>
  <si>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</si>
  <si>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</si>
  <si>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</si>
  <si>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</si>
  <si>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</si>
  <si>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</si>
  <si>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</si>
  <si>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</si>
  <si>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</si>
  <si>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</si>
  <si>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</si>
  <si>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</si>
  <si>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</si>
  <si>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</si>
  <si>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</si>
  <si>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</si>
  <si>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</si>
  <si>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</si>
  <si>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</si>
  <si>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</si>
  <si>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</si>
  <si>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</si>
  <si>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</si>
  <si>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</si>
  <si>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</si>
  <si>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</si>
  <si>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</si>
  <si>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</si>
  <si>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</si>
  <si>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</si>
  <si>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</si>
  <si>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</si>
  <si>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</si>
  <si>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</si>
  <si>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</si>
  <si>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</si>
  <si>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</si>
  <si>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</si>
  <si>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</si>
  <si>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</si>
  <si>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</si>
  <si>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</si>
  <si>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</si>
  <si>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</si>
  <si>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</si>
  <si>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</si>
  <si>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</si>
  <si>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</si>
  <si>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</si>
  <si>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</si>
  <si>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</si>
  <si>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</si>
  <si>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</si>
  <si>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</si>
  <si>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</si>
  <si>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</si>
  <si>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</si>
  <si>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</si>
  <si>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</si>
  <si>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</si>
  <si>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</si>
  <si>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</si>
  <si>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</si>
  <si>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</si>
  <si>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</si>
  <si>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</si>
  <si>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</si>
  <si>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</si>
  <si>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</si>
  <si>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</si>
  <si>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</si>
  <si>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</si>
  <si>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</si>
  <si>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</si>
  <si>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</si>
  <si>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</si>
  <si>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</si>
  <si>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</si>
  <si>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</si>
  <si>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</si>
  <si>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</si>
  <si>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</si>
  <si>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</si>
  <si>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</si>
  <si>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</si>
  <si>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</si>
  <si>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</si>
  <si>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</si>
  <si>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</si>
  <si>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</si>
  <si>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</si>
  <si>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</si>
  <si>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</si>
  <si>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</si>
  <si>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</si>
  <si>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</si>
  <si>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</si>
  <si>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</si>
  <si>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</si>
  <si>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</si>
  <si>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</si>
  <si>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</si>
  <si>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</si>
  <si>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</si>
  <si>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</si>
  <si>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</si>
  <si>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</si>
  <si>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</si>
  <si>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</si>
  <si>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</si>
  <si>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</si>
  <si>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</si>
  <si>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</si>
  <si>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</si>
  <si>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</si>
  <si>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</si>
  <si>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</si>
  <si>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</si>
  <si>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</si>
  <si>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</si>
  <si>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</si>
  <si>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</si>
  <si>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</si>
  <si>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</si>
  <si>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</si>
  <si>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</si>
  <si>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</si>
  <si>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</si>
  <si>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</si>
  <si>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</si>
  <si>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</si>
  <si>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</si>
  <si>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</si>
  <si>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</si>
  <si>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</si>
  <si>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</si>
  <si>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</si>
  <si>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</si>
  <si>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</si>
  <si>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</si>
  <si>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</si>
  <si>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</si>
  <si>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</si>
  <si>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</si>
  <si>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</si>
  <si>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</si>
  <si>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</si>
  <si>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</si>
  <si>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</si>
  <si>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</si>
  <si>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</si>
  <si>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</si>
  <si>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</si>
  <si>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</si>
  <si>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</si>
  <si>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</si>
  <si>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</si>
  <si>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</si>
  <si>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</si>
  <si>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</si>
  <si>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</si>
  <si>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</si>
  <si>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</si>
  <si>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</si>
  <si>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</si>
  <si>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</si>
  <si>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</si>
  <si>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</si>
  <si>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</si>
  <si>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</si>
  <si>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</si>
  <si>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</si>
  <si>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</si>
  <si>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</si>
  <si>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</si>
  <si>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</si>
  <si>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</si>
  <si>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</si>
  <si>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</si>
  <si>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</si>
  <si>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</si>
  <si>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</si>
  <si>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</si>
  <si>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</si>
  <si>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</si>
  <si>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</si>
  <si>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</si>
  <si>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</si>
  <si>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</si>
  <si>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</si>
  <si>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</si>
  <si>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</si>
  <si>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</si>
  <si>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</si>
  <si>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</si>
  <si>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</si>
  <si>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</si>
  <si>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</si>
  <si>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</si>
  <si>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</si>
  <si>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</si>
  <si>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</si>
  <si>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</si>
  <si>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</si>
  <si>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</si>
  <si>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</si>
  <si>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</si>
  <si>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</si>
  <si>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</si>
  <si>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</si>
  <si>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</si>
  <si>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</si>
  <si>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</si>
  <si>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</si>
  <si>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</si>
  <si>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</si>
  <si>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</si>
  <si>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</si>
  <si>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</si>
  <si>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</si>
  <si>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</si>
  <si>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</si>
  <si>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</si>
  <si>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</si>
  <si>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</si>
  <si>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</si>
  <si>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</si>
  <si>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</si>
  <si>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</si>
  <si>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</si>
  <si>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</si>
  <si>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</si>
  <si>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</si>
  <si>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</si>
  <si>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</si>
  <si>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</si>
  <si>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</si>
  <si>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</si>
  <si>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</si>
  <si>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</si>
  <si>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</si>
  <si>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</si>
  <si>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</si>
  <si>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</si>
  <si>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</si>
  <si>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</si>
  <si>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</si>
  <si>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</si>
  <si>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</si>
  <si>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</si>
  <si>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</si>
  <si>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</si>
  <si>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</si>
  <si>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</si>
  <si>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</si>
  <si>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</si>
  <si>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</si>
  <si>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</si>
  <si>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</si>
  <si>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</si>
  <si>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</si>
  <si>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</si>
  <si>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</si>
  <si>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</si>
  <si>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</si>
  <si>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</si>
  <si>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</si>
  <si>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</si>
  <si>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</si>
  <si>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</si>
  <si>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</si>
  <si>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</si>
  <si>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</si>
  <si>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</si>
  <si>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</si>
  <si>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</si>
  <si>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</si>
  <si>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</si>
  <si>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</si>
  <si>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</si>
  <si>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</si>
  <si>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</si>
  <si>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</si>
  <si>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</si>
  <si>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</si>
  <si>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</si>
  <si>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</si>
  <si>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</si>
  <si>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</si>
  <si>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</si>
  <si>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</si>
  <si>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</si>
  <si>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</si>
  <si>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</si>
  <si>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</si>
  <si>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</si>
  <si>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</si>
  <si>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</si>
  <si>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</si>
  <si>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</si>
  <si>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</si>
  <si>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</si>
  <si>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</si>
  <si>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</si>
  <si>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</si>
  <si>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</si>
  <si>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</si>
  <si>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</si>
  <si>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</si>
  <si>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</si>
  <si>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</si>
  <si>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</si>
  <si>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</si>
  <si>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</si>
  <si>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</si>
  <si>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</si>
  <si>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</si>
  <si>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</si>
  <si>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</si>
  <si>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</si>
  <si>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</si>
  <si>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</si>
  <si>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</si>
  <si>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</si>
  <si>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</si>
  <si>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</si>
  <si>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</si>
  <si>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</si>
  <si>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</si>
  <si>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</si>
  <si>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</si>
  <si>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</si>
  <si>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</si>
  <si>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</si>
  <si>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</si>
  <si>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</si>
  <si>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</si>
  <si>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</si>
  <si>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</si>
  <si>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</si>
  <si>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</si>
  <si>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</si>
  <si>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</si>
  <si>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</si>
  <si>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</si>
  <si>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</si>
  <si>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</si>
  <si>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</si>
  <si>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</si>
  <si>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</si>
  <si>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</si>
  <si>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</si>
  <si>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</si>
  <si>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</si>
  <si>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</si>
  <si>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</si>
  <si>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</si>
  <si>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</si>
  <si>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</si>
  <si>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</si>
  <si>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</si>
  <si>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</si>
  <si>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</si>
  <si>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</si>
  <si>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</si>
  <si>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</si>
  <si>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</si>
  <si>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</si>
  <si>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</si>
  <si>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</si>
  <si>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</si>
  <si>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</si>
  <si>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</si>
  <si>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</si>
  <si>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</si>
  <si>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</si>
  <si>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</si>
  <si>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</si>
  <si>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</si>
  <si>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</si>
  <si>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</si>
  <si>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</si>
  <si>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</si>
  <si>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</si>
  <si>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</si>
  <si>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</si>
  <si>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</si>
  <si>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</si>
  <si>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</si>
  <si>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</si>
  <si>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</si>
  <si>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</si>
  <si>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</si>
  <si>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</si>
  <si>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</si>
  <si>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</si>
  <si>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</si>
  <si>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</si>
  <si>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</si>
  <si>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</si>
  <si>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</si>
  <si>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</si>
  <si>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</si>
  <si>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</si>
  <si>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</si>
  <si>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</si>
  <si>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</si>
  <si>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</si>
  <si>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</si>
  <si>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</si>
  <si>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</si>
  <si>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</si>
  <si>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</si>
  <si>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</si>
  <si>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</si>
  <si>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</si>
  <si>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</si>
  <si>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</si>
  <si>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</si>
  <si>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</si>
  <si>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</si>
  <si>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</si>
  <si>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</si>
  <si>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</si>
  <si>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</si>
  <si>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</si>
  <si>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</si>
  <si>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</si>
  <si>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</si>
  <si>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</si>
  <si>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</si>
  <si>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</si>
  <si>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</si>
  <si>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</si>
  <si>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</si>
  <si>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</si>
  <si>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</si>
  <si>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</si>
  <si>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</si>
  <si>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</si>
  <si>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</si>
  <si>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</si>
  <si>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</si>
  <si>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</si>
  <si>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</si>
  <si>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</si>
  <si>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</si>
  <si>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</si>
  <si>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</si>
  <si>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</si>
  <si>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</si>
  <si>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</si>
  <si>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</si>
  <si>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</si>
  <si>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</si>
  <si>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</si>
  <si>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</si>
  <si>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</si>
  <si>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</si>
  <si>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</si>
  <si>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</si>
  <si>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</si>
  <si>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</si>
  <si>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</si>
  <si>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</si>
  <si>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</si>
  <si>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</si>
  <si>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</si>
  <si>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</si>
  <si>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</si>
  <si>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</si>
  <si>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</si>
  <si>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</si>
  <si>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</si>
  <si>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</si>
  <si>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</si>
  <si>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</si>
  <si>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</si>
  <si>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</si>
  <si>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</si>
  <si>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</si>
  <si>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</si>
  <si>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</si>
  <si>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</si>
  <si>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</si>
  <si>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</si>
  <si>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</si>
  <si>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</si>
  <si>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</si>
  <si>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</si>
  <si>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</si>
  <si>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</si>
  <si>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</si>
  <si>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</si>
  <si>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</si>
  <si>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</si>
  <si>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</si>
  <si>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</si>
  <si>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</si>
  <si>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</si>
  <si>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</si>
  <si>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</si>
  <si>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</si>
  <si>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</si>
  <si>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</si>
  <si>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</si>
  <si>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</si>
  <si>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</si>
  <si>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</si>
  <si>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</si>
  <si>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</si>
  <si>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</si>
  <si>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</si>
  <si>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</si>
  <si>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</si>
  <si>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</si>
  <si>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</si>
  <si>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</si>
  <si>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</si>
  <si>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</si>
  <si>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</si>
  <si>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</si>
  <si>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</si>
  <si>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</si>
  <si>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</si>
  <si>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</si>
  <si>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</si>
  <si>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</si>
  <si>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</si>
  <si>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</si>
  <si>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</si>
  <si>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</si>
  <si>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</si>
  <si>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</si>
  <si>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</si>
  <si>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</si>
  <si>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</si>
  <si>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</si>
  <si>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</si>
  <si>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</si>
  <si>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</si>
  <si>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</si>
  <si>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</si>
  <si>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</si>
  <si>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</si>
  <si>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</si>
  <si>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</si>
  <si>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</si>
  <si>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</si>
  <si>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</si>
  <si>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</si>
  <si>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</si>
  <si>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</si>
  <si>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</si>
  <si>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</si>
  <si>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</si>
  <si>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</si>
  <si>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</si>
  <si>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</si>
  <si>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</si>
  <si>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</si>
  <si>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</si>
  <si>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</si>
  <si>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</si>
  <si>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</si>
  <si>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</si>
  <si>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</si>
  <si>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</si>
  <si>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</si>
  <si>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</si>
  <si>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</si>
  <si>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</si>
  <si>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</si>
  <si>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</si>
  <si>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</si>
  <si>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</si>
  <si>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</si>
  <si>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</si>
  <si>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</si>
  <si>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</si>
  <si>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</si>
  <si>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</si>
  <si>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</si>
  <si>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</si>
  <si>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</si>
  <si>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</si>
  <si>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</si>
  <si>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</si>
  <si>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</si>
  <si>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</si>
  <si>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</si>
  <si>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</si>
  <si>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</si>
  <si>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</si>
  <si>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</si>
  <si>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</si>
  <si>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</si>
  <si>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</si>
  <si>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</si>
  <si>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</si>
  <si>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</si>
  <si>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</si>
  <si>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</si>
  <si>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</si>
  <si>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</si>
  <si>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</si>
  <si>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</si>
  <si>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</si>
  <si>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</si>
  <si>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</si>
  <si>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</si>
  <si>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</si>
  <si>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</si>
  <si>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</si>
  <si>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</si>
  <si>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</si>
  <si>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</si>
  <si>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</si>
  <si>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</si>
  <si>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</si>
  <si>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</si>
  <si>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</si>
  <si>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</si>
  <si>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</si>
  <si>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</si>
  <si>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</si>
  <si>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</si>
  <si>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</si>
  <si>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</si>
  <si>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</si>
  <si>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</si>
  <si>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</si>
  <si>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</si>
  <si>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</si>
  <si>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</si>
  <si>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</si>
  <si>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</si>
  <si>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</si>
  <si>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</si>
  <si>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</si>
  <si>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</si>
  <si>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</si>
  <si>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</si>
  <si>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</si>
  <si>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</si>
  <si>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</si>
  <si>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</si>
  <si>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</si>
  <si>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</si>
  <si>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</si>
  <si>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</si>
  <si>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</si>
  <si>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</si>
  <si>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</si>
  <si>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</si>
  <si>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</si>
  <si>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</si>
  <si>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</si>
  <si>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</si>
  <si>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</si>
  <si>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</si>
  <si>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</si>
  <si>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</si>
  <si>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</si>
  <si>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</si>
  <si>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</si>
  <si>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</si>
  <si>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</si>
  <si>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</si>
  <si>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</si>
  <si>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</si>
  <si>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</si>
  <si>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</si>
  <si>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</si>
  <si>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</si>
  <si>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</si>
  <si>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</si>
  <si>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</si>
  <si>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</si>
  <si>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</si>
  <si>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</si>
  <si>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</si>
  <si>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</si>
  <si>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</si>
  <si>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</si>
  <si>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</si>
  <si>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</si>
  <si>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</si>
  <si>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</si>
  <si>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</si>
  <si>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</si>
  <si>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</si>
  <si>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</si>
  <si>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</si>
  <si>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</si>
  <si>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</si>
  <si>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</si>
  <si>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</si>
  <si>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</si>
  <si>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</si>
  <si>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</si>
  <si>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</si>
  <si>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</si>
  <si>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</si>
  <si>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</si>
  <si>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</si>
  <si>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</si>
  <si>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</si>
  <si>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</si>
  <si>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</si>
  <si>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</si>
  <si>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</si>
  <si>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</si>
  <si>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</si>
  <si>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</si>
  <si>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</si>
  <si>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</si>
  <si>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</si>
  <si>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</si>
  <si>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</si>
  <si>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</si>
  <si>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</si>
  <si>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</si>
  <si>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</si>
  <si>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</si>
  <si>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</si>
  <si>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</si>
  <si>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</si>
  <si>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</si>
  <si>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</si>
  <si>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</si>
  <si>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</si>
  <si>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</si>
  <si>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</si>
  <si>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</si>
  <si>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</si>
  <si>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</si>
  <si>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</si>
  <si>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</si>
  <si>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</si>
  <si>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</si>
  <si>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</si>
  <si>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</si>
  <si>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</si>
  <si>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</si>
  <si>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</si>
  <si>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</si>
  <si>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</si>
  <si>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</si>
  <si>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</si>
  <si>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</si>
  <si>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</si>
  <si>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</si>
  <si>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</si>
  <si>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</si>
  <si>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</si>
  <si>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</si>
  <si>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</si>
  <si>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</si>
  <si>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</si>
  <si>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</si>
  <si>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</si>
  <si>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</si>
  <si>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</si>
  <si>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</si>
  <si>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</si>
  <si>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</si>
  <si>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</si>
  <si>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</si>
  <si>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</si>
  <si>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</si>
  <si>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</si>
  <si>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</si>
  <si>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</si>
  <si>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</si>
  <si>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</si>
  <si>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</si>
  <si>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</si>
  <si>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</si>
  <si>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</si>
  <si>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</si>
  <si>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</si>
  <si>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</si>
  <si>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</si>
  <si>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</si>
  <si>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</si>
  <si>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</si>
  <si>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</si>
  <si>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</si>
  <si>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</si>
  <si>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</si>
  <si>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</si>
  <si>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</si>
  <si>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</si>
  <si>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</si>
  <si>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</si>
  <si>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</si>
  <si>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</si>
  <si>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</si>
  <si>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</si>
  <si>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</si>
  <si>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</si>
  <si>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</si>
  <si>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</si>
  <si>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</si>
  <si>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</si>
  <si>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</si>
  <si>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</si>
  <si>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</si>
  <si>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</si>
  <si>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</si>
  <si>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</si>
  <si>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</si>
  <si>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</si>
  <si>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</si>
  <si>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</si>
  <si>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</si>
  <si>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</si>
  <si>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</si>
  <si>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</si>
  <si>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</si>
  <si>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</si>
  <si>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</si>
  <si>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</si>
  <si>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</si>
  <si>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</si>
  <si>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</si>
  <si>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</si>
  <si>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</si>
  <si>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</si>
  <si>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</si>
  <si>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</si>
  <si>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</si>
  <si>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</si>
  <si>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</si>
  <si>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</si>
  <si>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</si>
  <si>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</si>
  <si>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</si>
  <si>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</si>
  <si>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</si>
  <si>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</si>
  <si>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</si>
  <si>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</si>
  <si>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</si>
  <si>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</si>
  <si>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</si>
  <si>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</si>
  <si>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</si>
  <si>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</si>
  <si>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</si>
  <si>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</si>
  <si>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</si>
  <si>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</si>
  <si>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</si>
  <si>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</si>
  <si>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</si>
  <si>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</si>
  <si>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</si>
  <si>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</si>
  <si>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</si>
  <si>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</si>
  <si>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</si>
  <si>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</si>
  <si>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</si>
  <si>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</si>
  <si>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</si>
  <si>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</si>
  <si>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</si>
  <si>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</si>
  <si>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</si>
  <si>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</si>
  <si>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</si>
  <si>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</si>
  <si>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</si>
  <si>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</si>
  <si>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</si>
  <si>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</si>
  <si>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</si>
  <si>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</si>
  <si>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</si>
  <si>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</si>
  <si>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</si>
  <si>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</si>
  <si>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</si>
  <si>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</si>
  <si>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</si>
  <si>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</si>
  <si>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</si>
  <si>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</si>
  <si>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</si>
  <si>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</si>
  <si>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</si>
  <si>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</si>
  <si>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</si>
  <si>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</si>
  <si>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</si>
  <si>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</si>
  <si>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</si>
  <si>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</si>
  <si>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</si>
  <si>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</si>
  <si>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</si>
  <si>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</si>
  <si>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</si>
  <si>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</si>
  <si>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</si>
  <si>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</si>
  <si>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</si>
  <si>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</si>
  <si>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</si>
  <si>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</si>
  <si>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</si>
  <si>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</si>
  <si>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</si>
  <si>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</si>
  <si>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</si>
  <si>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</si>
  <si>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</si>
  <si>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</si>
  <si>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</si>
  <si>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</si>
  <si>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</si>
  <si>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</si>
  <si>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</si>
  <si>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</si>
  <si>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</si>
  <si>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</si>
  <si>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</si>
  <si>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</si>
  <si>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</si>
  <si>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</si>
  <si>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</si>
  <si>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</si>
  <si>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</si>
  <si>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</si>
  <si>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</si>
  <si>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</si>
  <si>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</si>
  <si>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</si>
  <si>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</si>
  <si>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</si>
  <si>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</si>
  <si>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</si>
  <si>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</si>
  <si>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</si>
  <si>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</si>
  <si>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</si>
  <si>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</si>
  <si>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</si>
  <si>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</si>
  <si>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</si>
  <si>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</si>
  <si>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</si>
  <si>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</si>
  <si>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</si>
  <si>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</si>
  <si>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</si>
  <si>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</si>
  <si>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</si>
  <si>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</si>
  <si>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</si>
  <si>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</si>
  <si>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</si>
  <si>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</si>
  <si>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</si>
  <si>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</si>
  <si>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</si>
  <si>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</si>
  <si>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</si>
  <si>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</si>
  <si>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</si>
  <si>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</si>
  <si>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</si>
  <si>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</si>
  <si>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</si>
  <si>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</si>
  <si>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</si>
  <si>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</si>
  <si>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</si>
  <si>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</si>
  <si>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</si>
  <si>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</si>
  <si>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</si>
  <si>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</si>
  <si>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</si>
  <si>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</si>
  <si>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</si>
  <si>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</si>
  <si>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</si>
  <si>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</si>
  <si>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</si>
  <si>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</si>
  <si>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</si>
  <si>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</si>
  <si>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</si>
  <si>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</si>
  <si>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</si>
  <si>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</si>
  <si>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</si>
  <si>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</si>
  <si>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</si>
  <si>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</si>
  <si>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</si>
  <si>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</si>
  <si>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</si>
  <si>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</si>
  <si>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</si>
  <si>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</si>
  <si>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</si>
  <si>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</si>
  <si>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</si>
  <si>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</si>
  <si>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</si>
  <si>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</si>
  <si>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</si>
  <si>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</si>
  <si>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</si>
  <si>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</si>
  <si>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</si>
  <si>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</si>
  <si>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</si>
  <si>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</si>
  <si>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</si>
  <si>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</si>
  <si>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</si>
  <si>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</si>
  <si>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</si>
  <si>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</si>
  <si>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</si>
  <si>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</si>
  <si>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</si>
  <si>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</si>
  <si>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</si>
  <si>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</si>
  <si>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</si>
  <si>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</si>
  <si>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</si>
  <si>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</si>
  <si>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</si>
  <si>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</si>
  <si>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</si>
  <si>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</si>
  <si>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</si>
  <si>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</si>
  <si>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</si>
  <si>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</si>
  <si>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</si>
  <si>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</si>
  <si>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</si>
  <si>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</si>
  <si>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</si>
  <si>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</si>
  <si>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</si>
  <si>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</si>
  <si>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</si>
  <si>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</si>
  <si>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</si>
  <si>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</si>
  <si>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</si>
  <si>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</si>
  <si>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</si>
  <si>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</si>
  <si>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</si>
  <si>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</si>
  <si>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</si>
  <si>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</si>
  <si>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</si>
  <si>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</si>
  <si>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</si>
  <si>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</si>
  <si>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</si>
  <si>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</si>
  <si>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</si>
  <si>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</si>
  <si>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</si>
  <si>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</si>
  <si>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</si>
  <si>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</si>
  <si>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</si>
  <si>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</si>
  <si>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</si>
  <si>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</si>
  <si>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</si>
  <si>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</si>
  <si>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</si>
  <si>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</si>
  <si>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</si>
  <si>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</si>
  <si>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</si>
  <si>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</si>
  <si>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</si>
  <si>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</si>
  <si>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</si>
  <si>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</si>
  <si>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</si>
  <si>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</si>
  <si>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</si>
  <si>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</si>
  <si>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</si>
  <si>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</si>
  <si>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</si>
  <si>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</si>
  <si>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</si>
  <si>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</si>
  <si>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</si>
  <si>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</si>
  <si>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</si>
  <si>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</si>
  <si>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</si>
  <si>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</si>
  <si>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</si>
  <si>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</si>
  <si>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</si>
  <si>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</si>
  <si>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</si>
  <si>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</si>
  <si>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</si>
  <si>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</si>
  <si>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</si>
  <si>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</si>
  <si>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</si>
  <si>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</si>
  <si>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</si>
  <si>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</si>
  <si>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</si>
  <si>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</si>
  <si>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</si>
  <si>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</si>
  <si>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</si>
  <si>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</si>
  <si>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</si>
  <si>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</si>
  <si>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</si>
  <si>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</si>
  <si>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</si>
  <si>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</si>
  <si>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</si>
  <si>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</si>
  <si>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</si>
  <si>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</si>
  <si>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</si>
  <si>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</si>
  <si>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</si>
  <si>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</si>
  <si>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</si>
  <si>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</si>
  <si>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</si>
  <si>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</si>
  <si>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</si>
  <si>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</si>
  <si>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</si>
  <si>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</si>
  <si>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</si>
  <si>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</si>
  <si>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</si>
  <si>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</si>
  <si>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</si>
  <si>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</si>
  <si>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</si>
  <si>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</si>
  <si>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</si>
  <si>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</si>
  <si>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</si>
  <si>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</si>
  <si>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</si>
  <si>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</si>
  <si>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</si>
  <si>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</si>
  <si>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</si>
  <si>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</si>
  <si>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</si>
  <si>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</si>
  <si>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</si>
  <si>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</si>
  <si>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</si>
  <si>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</si>
  <si>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</si>
  <si>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</si>
  <si>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</si>
  <si>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</si>
  <si>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</si>
  <si>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</si>
  <si>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</si>
  <si>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</si>
  <si>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</si>
  <si>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</si>
  <si>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</si>
  <si>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</si>
  <si>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</si>
  <si>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</si>
  <si>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</si>
  <si>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</si>
  <si>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</si>
  <si>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</si>
  <si>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</si>
  <si>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</si>
  <si>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</si>
  <si>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</si>
  <si>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</si>
  <si>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</si>
  <si>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</si>
  <si>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</si>
  <si>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</si>
  <si>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</si>
  <si>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</si>
  <si>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</si>
  <si>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</si>
  <si>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</si>
  <si>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</si>
  <si>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</si>
  <si>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</si>
  <si>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</si>
  <si>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</si>
  <si>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</si>
  <si>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</si>
  <si>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</si>
  <si>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</si>
  <si>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</si>
  <si>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</si>
  <si>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</si>
  <si>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</si>
  <si>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</si>
  <si>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</si>
  <si>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</si>
  <si>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</si>
  <si>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</si>
  <si>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</si>
  <si>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</si>
  <si>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</si>
  <si>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</si>
  <si>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</si>
  <si>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</si>
  <si>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</si>
  <si>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</si>
  <si>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</si>
  <si>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</si>
  <si>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</si>
  <si>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</si>
  <si>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</si>
  <si>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</si>
  <si>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</si>
  <si>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</si>
  <si>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</si>
  <si>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</si>
  <si>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</si>
  <si>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</si>
  <si>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</si>
  <si>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</si>
  <si>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</si>
  <si>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</si>
  <si>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</si>
  <si>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</si>
  <si>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</si>
  <si>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</si>
  <si>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</si>
  <si>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</si>
  <si>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</si>
  <si>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</si>
  <si>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</si>
  <si>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</si>
  <si>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</si>
  <si>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</si>
  <si>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</si>
  <si>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</si>
  <si>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</si>
  <si>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</si>
  <si>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</si>
  <si>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</si>
  <si>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</si>
  <si>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</si>
  <si>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</si>
  <si>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</si>
  <si>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</si>
  <si>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</si>
  <si>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</si>
  <si>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</si>
  <si>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</si>
  <si>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</si>
  <si>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</si>
  <si>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</si>
  <si>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</si>
  <si>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</si>
  <si>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</si>
  <si>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</si>
  <si>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</si>
  <si>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</si>
  <si>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</si>
  <si>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</si>
  <si>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</si>
  <si>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</si>
  <si>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</si>
  <si>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</si>
  <si>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</si>
  <si>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</si>
  <si>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</si>
  <si>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</si>
  <si>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</si>
  <si>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</si>
  <si>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</si>
  <si>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</si>
  <si>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</si>
  <si>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</si>
  <si>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</si>
  <si>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</si>
  <si>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</si>
  <si>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</si>
  <si>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</si>
  <si>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</si>
  <si>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</si>
  <si>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</si>
  <si>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</si>
  <si>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</si>
  <si>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</si>
  <si>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</si>
  <si>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</si>
  <si>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</si>
  <si>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</si>
  <si>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</si>
  <si>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</si>
  <si>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</si>
  <si>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</si>
  <si>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</si>
  <si>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</si>
  <si>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</si>
  <si>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</si>
  <si>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</si>
  <si>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</si>
  <si>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</si>
  <si>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</si>
  <si>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</si>
  <si>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</si>
  <si>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</si>
  <si>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</si>
  <si>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</si>
  <si>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</si>
  <si>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</si>
  <si>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</si>
  <si>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</si>
  <si>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</si>
  <si>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</si>
  <si>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</si>
  <si>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</si>
  <si>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</si>
  <si>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</si>
  <si>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</si>
  <si>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</si>
  <si>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</si>
  <si>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</si>
  <si>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</si>
  <si>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</si>
  <si>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</si>
  <si>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</si>
  <si>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</si>
  <si>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</si>
  <si>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</si>
  <si>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</si>
  <si>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</si>
  <si>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</si>
  <si>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</si>
  <si>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</si>
  <si>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</si>
  <si>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</si>
  <si>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</si>
  <si>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</si>
  <si>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</si>
  <si>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</si>
  <si>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</si>
  <si>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</si>
  <si>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</si>
  <si>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</si>
  <si>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</si>
  <si>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</si>
  <si>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</si>
  <si>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</si>
  <si>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</si>
  <si>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</si>
  <si>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</si>
  <si>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</si>
  <si>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</si>
  <si>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</si>
  <si>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</si>
  <si>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</si>
  <si>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</si>
  <si>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</si>
  <si>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</si>
  <si>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</si>
  <si>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</si>
  <si>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</si>
  <si>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</si>
  <si>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</si>
  <si>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</si>
  <si>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</si>
  <si>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</si>
  <si>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</si>
  <si>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</si>
  <si>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</si>
  <si>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</si>
  <si>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</si>
  <si>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</si>
  <si>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</si>
  <si>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</si>
  <si>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</si>
  <si>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</si>
  <si>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</si>
  <si>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</si>
  <si>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</si>
  <si>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</si>
  <si>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</si>
  <si>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</si>
  <si>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</si>
  <si>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</si>
  <si>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</si>
  <si>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</si>
  <si>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</si>
  <si>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</si>
  <si>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</si>
  <si>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</si>
  <si>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</si>
  <si>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</si>
  <si>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</si>
  <si>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</si>
  <si>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</si>
  <si>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</si>
  <si>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</si>
  <si>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</si>
  <si>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</si>
  <si>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</si>
  <si>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</si>
  <si>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</si>
  <si>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</si>
  <si>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</si>
  <si>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</si>
  <si>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</si>
  <si>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</si>
  <si>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</si>
  <si>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</si>
  <si>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</si>
  <si>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</si>
  <si>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</si>
  <si>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</si>
  <si>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</si>
  <si>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</si>
  <si>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</si>
  <si>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</si>
  <si>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</si>
  <si>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</si>
  <si>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</si>
  <si>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</si>
  <si>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</si>
  <si>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</si>
  <si>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</si>
  <si>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</si>
  <si>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</si>
  <si>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</si>
  <si>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</si>
  <si>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</si>
  <si>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</si>
  <si>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</si>
  <si>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</si>
  <si>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</si>
  <si>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</si>
  <si>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</si>
  <si>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</si>
  <si>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</si>
  <si>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</si>
  <si>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</si>
  <si>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</si>
  <si>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</si>
  <si>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</si>
  <si>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</si>
  <si>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</si>
  <si>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</si>
  <si>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</si>
  <si>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</si>
  <si>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</si>
  <si>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</si>
  <si>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</si>
  <si>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</si>
  <si>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</si>
  <si>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</si>
  <si>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</si>
  <si>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</si>
  <si>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</si>
  <si>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</si>
  <si>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</si>
  <si>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</si>
  <si>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</si>
  <si>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</si>
  <si>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</si>
  <si>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</si>
  <si>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</si>
  <si>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</si>
  <si>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</si>
  <si>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</si>
  <si>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</si>
  <si>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</si>
  <si>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</si>
  <si>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</si>
  <si>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</si>
  <si>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</si>
  <si>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</si>
  <si>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</si>
  <si>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</si>
  <si>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</si>
  <si>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</si>
  <si>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</si>
  <si>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</si>
  <si>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</si>
  <si>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</si>
  <si>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</si>
  <si>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</si>
  <si>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</si>
  <si>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</si>
  <si>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</si>
  <si>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</si>
  <si>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</si>
  <si>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</si>
  <si>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</si>
  <si>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</si>
  <si>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</si>
  <si>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</si>
  <si>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</si>
  <si>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</si>
  <si>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</si>
  <si>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</si>
  <si>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</si>
  <si>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</si>
  <si>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</si>
  <si>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</si>
  <si>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</si>
  <si>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</si>
  <si>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</si>
  <si>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</si>
  <si>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</si>
  <si>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</si>
  <si>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</si>
  <si>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</si>
  <si>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</si>
  <si>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</si>
  <si>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</si>
  <si>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</si>
  <si>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</si>
  <si>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</si>
  <si>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</si>
  <si>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</si>
  <si>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</si>
  <si>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</si>
  <si>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</si>
  <si>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</si>
  <si>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</si>
  <si>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</si>
  <si>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</si>
  <si>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</si>
  <si>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</si>
  <si>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</si>
  <si>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</si>
  <si>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</si>
  <si>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</si>
  <si>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</si>
  <si>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</si>
  <si>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</si>
  <si>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</si>
  <si>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</si>
  <si>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</si>
  <si>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</si>
  <si>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</si>
  <si>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</si>
  <si>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</si>
  <si>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</si>
  <si>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</si>
  <si>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</si>
  <si>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</si>
  <si>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</si>
  <si>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</si>
  <si>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</si>
  <si>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</si>
  <si>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</si>
  <si>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</si>
  <si>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</si>
  <si>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</si>
  <si>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</si>
  <si>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</si>
  <si>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</si>
  <si>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</si>
  <si>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</si>
  <si>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</si>
  <si>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</si>
  <si>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</si>
  <si>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</si>
  <si>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</si>
  <si>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</si>
  <si>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</si>
  <si>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</si>
  <si>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</si>
  <si>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</si>
  <si>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</si>
  <si>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</si>
  <si>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</si>
  <si>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</si>
  <si>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</si>
  <si>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</si>
  <si>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</si>
  <si>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</si>
  <si>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</si>
  <si>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</si>
  <si>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</si>
  <si>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</si>
  <si>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</si>
  <si>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</si>
  <si>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</si>
  <si>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</si>
  <si>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</si>
  <si>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</si>
  <si>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</si>
  <si>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</si>
  <si>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</si>
  <si>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</si>
  <si>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</si>
  <si>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</si>
  <si>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</si>
  <si>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</si>
  <si>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</si>
  <si>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</si>
  <si>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</si>
  <si>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</si>
  <si>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</si>
  <si>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</si>
  <si>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</si>
  <si>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</si>
  <si>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</si>
  <si>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</si>
  <si>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</si>
  <si>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</si>
  <si>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</si>
  <si>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</si>
  <si>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</si>
  <si>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</si>
  <si>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</si>
  <si>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</si>
  <si>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</si>
  <si>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</si>
  <si>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</si>
  <si>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</si>
  <si>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</si>
  <si>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</si>
  <si>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</si>
  <si>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</si>
  <si>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</si>
  <si>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</si>
  <si>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</si>
  <si>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</si>
  <si>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</si>
  <si>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</si>
  <si>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</si>
  <si>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</si>
  <si>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</si>
  <si>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</si>
  <si>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</si>
  <si>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</si>
  <si>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</si>
  <si>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</si>
  <si>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</si>
  <si>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</si>
  <si>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</si>
  <si>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</si>
  <si>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</si>
  <si>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</si>
  <si>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</si>
  <si>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</si>
  <si>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</si>
  <si>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</si>
  <si>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</si>
  <si>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</si>
  <si>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</si>
  <si>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</si>
  <si>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</si>
  <si>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</si>
  <si>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</si>
  <si>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</si>
  <si>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</si>
  <si>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</si>
  <si>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</si>
  <si>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</si>
  <si>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</si>
  <si>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</si>
  <si>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</si>
  <si>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</si>
  <si>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</si>
  <si>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</si>
  <si>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</si>
  <si>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</si>
  <si>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</si>
  <si>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</si>
  <si>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</si>
  <si>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</si>
  <si>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</si>
  <si>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</si>
  <si>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</si>
  <si>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</si>
  <si>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</si>
  <si>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</si>
  <si>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</si>
  <si>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</si>
  <si>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</si>
  <si>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</si>
  <si>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</si>
  <si>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</si>
  <si>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</si>
  <si>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</si>
  <si>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</si>
  <si>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</si>
  <si>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</si>
  <si>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</si>
  <si>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</si>
  <si>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</si>
  <si>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</si>
  <si>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</si>
  <si>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</si>
  <si>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</si>
  <si>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</si>
  <si>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</si>
  <si>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</si>
  <si>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</si>
  <si>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</si>
  <si>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</si>
  <si>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</si>
  <si>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</si>
  <si>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</si>
  <si>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</si>
  <si>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</si>
  <si>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</si>
  <si>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</si>
  <si>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</si>
  <si>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</si>
  <si>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</si>
  <si>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</si>
  <si>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</si>
  <si>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</si>
  <si>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</si>
  <si>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</si>
  <si>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</si>
  <si>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</si>
  <si>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</si>
  <si>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</si>
  <si>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</si>
  <si>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</si>
  <si>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</si>
  <si>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</si>
  <si>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</si>
  <si>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</si>
  <si>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</si>
  <si>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</si>
  <si>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</si>
  <si>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</si>
  <si>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</si>
  <si>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</si>
  <si>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</si>
  <si>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</si>
  <si>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</si>
  <si>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</si>
  <si>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</si>
  <si>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</si>
  <si>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</si>
  <si>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</si>
  <si>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</si>
  <si>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</si>
  <si>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</si>
  <si>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</si>
  <si>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</si>
  <si>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</si>
  <si>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</si>
  <si>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</si>
  <si>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</si>
  <si>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</si>
  <si>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</si>
  <si>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</si>
  <si>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</si>
  <si>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</si>
  <si>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</si>
  <si>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</si>
  <si>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</si>
  <si>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</si>
  <si>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</si>
  <si>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</si>
  <si>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</si>
  <si>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</si>
  <si>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</si>
  <si>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</si>
  <si>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</si>
  <si>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</si>
  <si>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</si>
  <si>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</si>
  <si>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</si>
  <si>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</si>
  <si>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</si>
  <si>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</si>
  <si>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</si>
  <si>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</si>
  <si>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</si>
  <si>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</si>
  <si>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</si>
  <si>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</si>
  <si>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</si>
  <si>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</si>
  <si>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</si>
  <si>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</si>
  <si>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</si>
  <si>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</si>
  <si>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</si>
  <si>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</si>
  <si>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</si>
  <si>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</si>
  <si>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</si>
  <si>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</si>
  <si>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</si>
  <si>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</si>
  <si>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</si>
  <si>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</si>
  <si>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</si>
  <si>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</si>
  <si>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</si>
  <si>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</si>
  <si>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</si>
  <si>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</si>
  <si>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</si>
  <si>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</si>
  <si>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</si>
  <si>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</si>
  <si>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</si>
  <si>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</si>
  <si>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</si>
  <si>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</si>
  <si>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</si>
  <si>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</si>
  <si>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</si>
  <si>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</si>
  <si>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</si>
  <si>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</si>
  <si>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</si>
  <si>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</si>
  <si>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</si>
  <si>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</si>
  <si>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</si>
  <si>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</si>
  <si>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</si>
  <si>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</si>
  <si>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</si>
  <si>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</si>
  <si>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</si>
  <si>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</si>
  <si>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</si>
  <si>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</si>
  <si>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</si>
  <si>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</si>
  <si>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</si>
  <si>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</si>
  <si>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</si>
  <si>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</si>
  <si>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</si>
  <si>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</si>
  <si>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</si>
  <si>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</si>
  <si>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</si>
  <si>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</si>
  <si>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</si>
  <si>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</si>
  <si>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</si>
  <si>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</si>
  <si>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</si>
  <si>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</si>
  <si>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</si>
  <si>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</si>
  <si>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</si>
  <si>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</si>
  <si>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</si>
  <si>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</si>
  <si>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</si>
  <si>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</si>
  <si>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</si>
  <si>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</si>
  <si>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</si>
  <si>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</si>
  <si>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</si>
  <si>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</si>
  <si>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</si>
  <si>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</si>
  <si>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</si>
  <si>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</si>
  <si>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</si>
  <si>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</si>
  <si>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</si>
  <si>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</si>
  <si>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</si>
  <si>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</si>
  <si>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</si>
  <si>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</si>
  <si>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</si>
  <si>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</si>
  <si>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</si>
  <si>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</si>
  <si>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</si>
  <si>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</si>
  <si>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</si>
  <si>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</si>
  <si>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</si>
  <si>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</si>
  <si>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</si>
  <si>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</si>
  <si>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</si>
  <si>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</si>
  <si>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</si>
  <si>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</si>
  <si>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</si>
  <si>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</si>
  <si>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</si>
  <si>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</si>
  <si>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</si>
  <si>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</si>
  <si>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</si>
  <si>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</si>
  <si>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</si>
  <si>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</si>
  <si>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</si>
  <si>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</si>
  <si>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</si>
  <si>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</si>
  <si>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</si>
  <si>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</si>
  <si>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</si>
  <si>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</si>
  <si>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</si>
  <si>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</si>
  <si>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</si>
  <si>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</si>
  <si>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</si>
  <si>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</si>
  <si>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</si>
  <si>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</si>
  <si>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</si>
  <si>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</si>
  <si>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</si>
  <si>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</si>
  <si>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</si>
  <si>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</si>
  <si>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</si>
  <si>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</si>
  <si>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</si>
  <si>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</si>
  <si>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</si>
  <si>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</si>
  <si>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</si>
  <si>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</si>
  <si>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</si>
  <si>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</si>
  <si>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</si>
  <si>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</si>
  <si>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</si>
  <si>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</si>
  <si>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</si>
  <si>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</si>
  <si>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</si>
  <si>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</si>
  <si>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</si>
  <si>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</si>
  <si>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</si>
  <si>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</si>
  <si>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</si>
  <si>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</si>
  <si>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</si>
  <si>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</si>
  <si>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</si>
  <si>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</si>
  <si>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</si>
  <si>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</si>
  <si>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</si>
  <si>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</si>
  <si>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</si>
  <si>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</si>
  <si>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</si>
  <si>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</si>
  <si>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</si>
  <si>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</si>
  <si>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</si>
  <si>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</si>
  <si>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</si>
  <si>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</si>
  <si>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</si>
  <si>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</si>
  <si>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</si>
  <si>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</si>
  <si>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</si>
  <si>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</si>
  <si>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</si>
  <si>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</si>
  <si>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</si>
  <si>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</si>
  <si>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</si>
  <si>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</si>
  <si>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</si>
  <si>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</si>
  <si>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</si>
  <si>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</si>
  <si>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</si>
  <si>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</si>
  <si>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</si>
  <si>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</si>
  <si>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</si>
  <si>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</si>
  <si>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</si>
  <si>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</si>
  <si>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</si>
  <si>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</si>
  <si>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</si>
  <si>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</si>
  <si>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</si>
  <si>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</si>
  <si>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</si>
  <si>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</si>
  <si>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</si>
  <si>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</si>
  <si>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</si>
  <si>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</si>
  <si>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</si>
  <si>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</si>
  <si>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</si>
  <si>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</si>
  <si>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</si>
  <si>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</si>
  <si>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</si>
  <si>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</si>
  <si>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</si>
  <si>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</si>
  <si>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</si>
  <si>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</si>
  <si>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</si>
  <si>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</si>
  <si>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</si>
  <si>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</si>
  <si>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</si>
  <si>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</si>
  <si>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</si>
  <si>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</si>
  <si>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</si>
  <si>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</si>
  <si>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</si>
  <si>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</si>
  <si>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</si>
  <si>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</si>
  <si>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</si>
  <si>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</si>
  <si>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</si>
  <si>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</si>
  <si>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</si>
  <si>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</si>
  <si>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</si>
  <si>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</si>
  <si>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</si>
  <si>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</si>
  <si>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</si>
  <si>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</si>
  <si>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</si>
  <si>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</si>
  <si>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</si>
  <si>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</si>
  <si>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</si>
  <si>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</si>
  <si>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</si>
  <si>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</si>
  <si>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</si>
  <si>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</si>
  <si>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</si>
  <si>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</si>
  <si>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</si>
  <si>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</si>
  <si>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</si>
  <si>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</si>
  <si>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</si>
  <si>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</si>
  <si>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</si>
  <si>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</si>
  <si>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</si>
  <si>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</si>
  <si>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</si>
  <si>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</si>
  <si>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</si>
  <si>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</si>
  <si>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</si>
  <si>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</si>
  <si>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</si>
  <si>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</si>
  <si>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</si>
  <si>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</si>
  <si>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</si>
  <si>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</si>
  <si>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</si>
  <si>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</si>
  <si>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</si>
  <si>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</si>
  <si>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</si>
  <si>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</si>
  <si>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</si>
  <si>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</si>
  <si>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</si>
  <si>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</si>
  <si>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</si>
  <si>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</si>
  <si>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</si>
  <si>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</si>
  <si>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</si>
  <si>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</si>
  <si>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</si>
  <si>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</si>
  <si>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</si>
  <si>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</si>
  <si>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</si>
  <si>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</si>
  <si>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</si>
  <si>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</si>
  <si>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</si>
  <si>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</si>
  <si>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</si>
  <si>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</si>
  <si>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</si>
  <si>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</si>
  <si>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</si>
  <si>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</si>
  <si>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</si>
  <si>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</si>
  <si>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</si>
  <si>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</si>
  <si>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</si>
  <si>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</si>
  <si>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</si>
  <si>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</si>
  <si>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</si>
  <si>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</si>
  <si>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</si>
  <si>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</si>
  <si>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</si>
  <si>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</si>
  <si>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</si>
  <si>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</si>
  <si>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</si>
  <si>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</si>
  <si>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</si>
  <si>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</si>
  <si>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</si>
  <si>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</si>
  <si>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</si>
  <si>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</si>
  <si>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</si>
  <si>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</si>
  <si>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</si>
  <si>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</si>
  <si>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</si>
  <si>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</si>
  <si>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</si>
  <si>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</si>
  <si>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</si>
  <si>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</si>
  <si>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</si>
  <si>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</si>
  <si>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</si>
  <si>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</si>
  <si>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</si>
  <si>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</si>
  <si>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</si>
  <si>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</si>
  <si>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</si>
  <si>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</si>
  <si>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</si>
  <si>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</si>
  <si>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</si>
  <si>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</si>
  <si>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</si>
  <si>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</si>
  <si>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</si>
  <si>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</si>
  <si>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</si>
  <si>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</si>
  <si>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</si>
  <si>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</si>
  <si>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</si>
  <si>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</si>
  <si>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</si>
  <si>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</si>
  <si>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</si>
  <si>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</si>
  <si>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</si>
  <si>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</si>
  <si>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</si>
  <si>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</si>
  <si>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</si>
  <si>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</si>
  <si>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</si>
  <si>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</si>
  <si>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</si>
  <si>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</si>
  <si>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</si>
  <si>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</si>
  <si>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</si>
  <si>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</si>
  <si>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</si>
  <si>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</si>
  <si>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</si>
  <si>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</si>
  <si>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</si>
  <si>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</si>
  <si>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</si>
  <si>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</si>
  <si>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</si>
  <si>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</si>
  <si>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</si>
  <si>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</si>
  <si>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</si>
  <si>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</si>
  <si>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</si>
  <si>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</si>
  <si>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</si>
  <si>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</si>
  <si>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</si>
  <si>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</si>
  <si>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</si>
  <si>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</si>
  <si>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</si>
  <si>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</si>
  <si>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</si>
  <si>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</si>
  <si>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</si>
  <si>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</si>
  <si>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</si>
  <si>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</si>
  <si>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</si>
  <si>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</si>
  <si>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</si>
  <si>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</si>
  <si>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</si>
  <si>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</si>
  <si>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</si>
  <si>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</si>
  <si>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</si>
  <si>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</si>
  <si>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</si>
  <si>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</si>
  <si>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</si>
  <si>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</si>
  <si>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</si>
  <si>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</si>
  <si>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</si>
  <si>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</si>
  <si>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</si>
  <si>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</si>
  <si>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</si>
  <si>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</si>
  <si>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</si>
  <si>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</si>
  <si>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</si>
  <si>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</si>
  <si>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</si>
  <si>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</si>
  <si>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</si>
  <si>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</si>
  <si>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</si>
  <si>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</si>
  <si>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</si>
  <si>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</si>
  <si>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</si>
  <si>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</si>
  <si>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</si>
  <si>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</si>
  <si>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</si>
  <si>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</si>
  <si>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</si>
  <si>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</si>
  <si>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</si>
  <si>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</si>
  <si>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</si>
  <si>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</si>
  <si>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</si>
  <si>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</si>
  <si>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</si>
  <si>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</si>
  <si>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</si>
  <si>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</si>
  <si>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</si>
  <si>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</si>
  <si>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</si>
  <si>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</si>
  <si>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</si>
  <si>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</si>
  <si>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</si>
  <si>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</si>
  <si>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</si>
  <si>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</si>
  <si>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</si>
  <si>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</si>
  <si>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</si>
  <si>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</si>
  <si>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</si>
  <si>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</si>
  <si>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</si>
  <si>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</si>
  <si>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</si>
  <si>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</si>
  <si>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</si>
  <si>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</si>
  <si>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</si>
  <si>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</si>
  <si>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</si>
  <si>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</si>
  <si>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</si>
  <si>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</si>
  <si>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</si>
  <si>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</si>
  <si>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</si>
  <si>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</si>
  <si>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</si>
  <si>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</si>
  <si>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</si>
  <si>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</si>
  <si>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</si>
  <si>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</si>
  <si>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</si>
  <si>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</si>
  <si>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</si>
  <si>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</si>
  <si>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</si>
  <si>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</si>
  <si>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</si>
  <si>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</si>
  <si>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</si>
  <si>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</si>
  <si>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</si>
  <si>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</si>
  <si>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</si>
  <si>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</si>
  <si>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</si>
  <si>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</si>
  <si>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</si>
  <si>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</si>
  <si>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</si>
  <si>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</si>
  <si>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</si>
  <si>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</si>
  <si>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</si>
  <si>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</si>
  <si>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</si>
  <si>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</si>
  <si>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</si>
  <si>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</si>
  <si>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</si>
  <si>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</si>
  <si>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</si>
  <si>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</si>
  <si>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</si>
  <si>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</si>
  <si>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</si>
  <si>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</si>
  <si>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</si>
  <si>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</si>
  <si>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</si>
  <si>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</si>
  <si>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</si>
  <si>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</si>
  <si>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</si>
  <si>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</si>
  <si>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</si>
  <si>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</si>
  <si>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</si>
  <si>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</si>
  <si>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</si>
  <si>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</si>
  <si>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</si>
  <si>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</si>
  <si>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</si>
  <si>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</si>
  <si>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</si>
  <si>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</si>
  <si>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</si>
  <si>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</si>
  <si>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</si>
  <si>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</si>
  <si>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</si>
  <si>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</si>
  <si>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</si>
  <si>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</si>
  <si>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</si>
  <si>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</si>
  <si>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</si>
  <si>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</si>
  <si>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</si>
  <si>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</si>
  <si>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</si>
  <si>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</si>
  <si>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</si>
  <si>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</si>
  <si>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</si>
  <si>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</si>
  <si>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</si>
  <si>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</si>
  <si>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</si>
  <si>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</si>
  <si>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</si>
  <si>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</si>
  <si>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</si>
  <si>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</si>
  <si>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</si>
  <si>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</si>
  <si>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</si>
  <si>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</si>
  <si>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</si>
  <si>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</si>
  <si>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</si>
  <si>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</si>
  <si>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</si>
  <si>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</si>
  <si>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</si>
  <si>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</si>
  <si>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</si>
  <si>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</si>
  <si>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</si>
  <si>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</si>
  <si>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</si>
  <si>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</si>
  <si>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</si>
  <si>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</si>
  <si>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</si>
  <si>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</si>
  <si>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</si>
  <si>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</si>
  <si>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</si>
  <si>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</si>
  <si>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</si>
  <si>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</si>
  <si>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</si>
  <si>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</si>
  <si>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</si>
  <si>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</si>
  <si>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</si>
  <si>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</si>
  <si>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</si>
  <si>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</si>
  <si>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</si>
  <si>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</si>
  <si>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</si>
  <si>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</si>
  <si>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</si>
  <si>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</si>
  <si>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</si>
  <si>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</si>
  <si>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</si>
  <si>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</si>
  <si>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</si>
  <si>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</si>
  <si>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</si>
  <si>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</si>
  <si>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</si>
  <si>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</si>
  <si>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</si>
  <si>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</si>
  <si>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</si>
  <si>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</si>
  <si>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</si>
  <si>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</si>
  <si>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</si>
  <si>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</si>
  <si>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</si>
  <si>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</si>
  <si>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</si>
  <si>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</si>
  <si>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</si>
  <si>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</si>
  <si>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</si>
  <si>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</si>
  <si>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</si>
  <si>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</si>
  <si>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</si>
  <si>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</si>
  <si>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</si>
  <si>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</si>
  <si>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</si>
  <si>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</si>
  <si>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</si>
  <si>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</si>
  <si>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</si>
  <si>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</si>
  <si>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</si>
  <si>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</si>
  <si>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</si>
  <si>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</si>
  <si>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</si>
  <si>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</si>
  <si>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</si>
  <si>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</si>
  <si>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</si>
  <si>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</si>
  <si>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</si>
  <si>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</si>
  <si>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</si>
  <si>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</si>
  <si>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</si>
  <si>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</si>
  <si>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</si>
  <si>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</si>
  <si>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</si>
  <si>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</si>
  <si>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</si>
  <si>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</si>
  <si>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</si>
  <si>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</si>
  <si>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</si>
  <si>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</si>
  <si>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</si>
  <si>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</si>
  <si>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</si>
  <si>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</si>
  <si>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</si>
  <si>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</si>
  <si>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</si>
  <si>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</si>
  <si>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</si>
  <si>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</si>
  <si>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</si>
  <si>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</si>
  <si>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</si>
  <si>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</si>
  <si>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</si>
  <si>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</si>
  <si>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</si>
  <si>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</si>
  <si>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</si>
  <si>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</si>
  <si>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</si>
  <si>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</si>
  <si>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</si>
  <si>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</si>
  <si>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</si>
  <si>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</si>
  <si>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</si>
  <si>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</si>
  <si>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</si>
  <si>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</si>
  <si>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</si>
  <si>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</si>
  <si>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</si>
  <si>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</si>
  <si>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</si>
  <si>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</si>
  <si>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</si>
  <si>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</si>
  <si>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</si>
  <si>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</si>
  <si>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</si>
  <si>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</si>
  <si>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</si>
  <si>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</si>
  <si>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</si>
  <si>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</si>
  <si>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</si>
  <si>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</si>
  <si>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</si>
  <si>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</si>
  <si>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</si>
  <si>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</si>
  <si>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</si>
  <si>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</si>
  <si>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</si>
  <si>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</si>
  <si>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</si>
  <si>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</si>
  <si>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</si>
  <si>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</si>
  <si>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</si>
  <si>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</si>
  <si>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</si>
  <si>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</si>
  <si>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</si>
  <si>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</si>
  <si>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</si>
  <si>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</si>
  <si>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</si>
  <si>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</si>
  <si>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</si>
  <si>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</si>
  <si>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</si>
  <si>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</si>
  <si>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</si>
  <si>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</si>
  <si>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</si>
  <si>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</si>
  <si>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</si>
  <si>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</si>
  <si>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</si>
  <si>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</si>
  <si>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</si>
  <si>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</si>
  <si>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</si>
  <si>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</si>
  <si>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</si>
  <si>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</si>
  <si>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</si>
  <si>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</si>
  <si>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</si>
  <si>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</si>
  <si>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</si>
  <si>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</si>
  <si>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</si>
  <si>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</si>
  <si>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</si>
  <si>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</si>
  <si>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</si>
  <si>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</si>
  <si>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</si>
  <si>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</si>
  <si>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</si>
  <si>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</si>
  <si>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</si>
  <si>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</si>
  <si>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</si>
  <si>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</si>
  <si>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</si>
  <si>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</si>
  <si>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</si>
  <si>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</si>
  <si>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</si>
  <si>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</si>
  <si>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</si>
  <si>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</si>
  <si>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</si>
  <si>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</si>
  <si>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</si>
  <si>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</si>
  <si>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</si>
  <si>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</si>
  <si>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</si>
  <si>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</si>
  <si>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</si>
  <si>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</si>
  <si>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</si>
  <si>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</si>
  <si>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</si>
  <si>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</si>
  <si>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</si>
  <si>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</si>
  <si>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</si>
  <si>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</si>
  <si>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</si>
  <si>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</si>
  <si>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</si>
  <si>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</si>
  <si>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</si>
  <si>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</si>
  <si>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</si>
  <si>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</si>
  <si>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</si>
  <si>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</si>
  <si>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</si>
  <si>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</si>
  <si>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</si>
  <si>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</si>
  <si>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</si>
  <si>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</si>
  <si>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</si>
  <si>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</si>
  <si>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</si>
  <si>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</si>
  <si>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</si>
  <si>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</si>
  <si>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</si>
  <si>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</si>
  <si>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</si>
  <si>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</si>
  <si>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</si>
  <si>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</si>
  <si>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</si>
  <si>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</si>
  <si>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</si>
  <si>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</si>
  <si>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</si>
  <si>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</si>
  <si>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</si>
  <si>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</si>
  <si>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</si>
  <si>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</si>
  <si>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</si>
  <si>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</si>
  <si>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</si>
  <si>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</si>
  <si>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</si>
  <si>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</si>
  <si>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</si>
  <si>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</si>
  <si>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</si>
  <si>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</si>
  <si>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</si>
  <si>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</si>
  <si>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</si>
  <si>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</si>
  <si>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</si>
  <si>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</si>
  <si>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</si>
  <si>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</si>
  <si>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</si>
  <si>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</si>
  <si>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</si>
  <si>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</si>
  <si>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</si>
  <si>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</si>
  <si>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</si>
  <si>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</si>
  <si>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</si>
  <si>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</si>
  <si>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</si>
  <si>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</si>
  <si>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</si>
  <si>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</si>
  <si>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</si>
  <si>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</si>
  <si>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</si>
  <si>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</si>
  <si>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</si>
  <si>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</si>
  <si>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</si>
  <si>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</si>
  <si>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</si>
  <si>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</si>
  <si>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</si>
  <si>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</si>
  <si>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</si>
  <si>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</si>
  <si>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</si>
  <si>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</si>
  <si>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</si>
  <si>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</si>
  <si>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</si>
  <si>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</si>
  <si>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</si>
  <si>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</si>
  <si>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</si>
  <si>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</si>
  <si>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</si>
  <si>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</si>
  <si>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</si>
  <si>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</si>
  <si>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</si>
  <si>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</si>
  <si>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</si>
  <si>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</si>
  <si>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</si>
  <si>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</si>
  <si>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</si>
  <si>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</si>
  <si>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</si>
  <si>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</si>
  <si>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</si>
  <si>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</si>
  <si>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</si>
  <si>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</si>
  <si>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</si>
  <si>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</si>
  <si>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</si>
  <si>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</si>
  <si>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</si>
  <si>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</si>
  <si>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</si>
  <si>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</si>
  <si>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</si>
  <si>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</si>
  <si>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</si>
  <si>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</si>
  <si>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</si>
  <si>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</si>
  <si>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</si>
  <si>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</si>
  <si>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</si>
  <si>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</si>
  <si>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</si>
  <si>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</si>
  <si>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</si>
  <si>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</si>
  <si>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</si>
  <si>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</si>
  <si>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</si>
  <si>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</si>
  <si>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</si>
  <si>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</si>
  <si>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</si>
  <si>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</si>
  <si>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</si>
  <si>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</si>
  <si>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</si>
  <si>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</si>
  <si>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</si>
  <si>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</si>
  <si>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</si>
  <si>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</si>
  <si>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</si>
  <si>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</si>
  <si>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</si>
  <si>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</si>
  <si>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</si>
  <si>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</si>
  <si>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</si>
  <si>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</si>
  <si>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</si>
  <si>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</si>
  <si>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</si>
  <si>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</si>
  <si>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</si>
  <si>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</si>
  <si>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</si>
  <si>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</si>
  <si>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</si>
  <si>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</si>
  <si>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</si>
  <si>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</si>
  <si>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</si>
  <si>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</si>
  <si>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</si>
  <si>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</si>
  <si>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</si>
  <si>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</si>
  <si>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</si>
  <si>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</si>
  <si>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</si>
  <si>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</si>
  <si>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</si>
  <si>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</si>
  <si>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</si>
  <si>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</si>
  <si>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</si>
  <si>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</si>
  <si>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</si>
  <si>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</si>
  <si>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</si>
  <si>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</si>
  <si>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</si>
  <si>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</si>
  <si>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</si>
  <si>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</si>
  <si>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</si>
  <si>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</si>
  <si>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</si>
  <si>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</si>
  <si>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</si>
  <si>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</si>
  <si>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</si>
  <si>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</si>
  <si>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</si>
  <si>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</si>
  <si>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</si>
  <si>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</si>
  <si>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</si>
  <si>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</si>
  <si>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</si>
  <si>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</si>
  <si>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</si>
  <si>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</si>
  <si>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</si>
  <si>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</si>
  <si>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</si>
  <si>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</si>
  <si>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</si>
  <si>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</si>
  <si>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</si>
  <si>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</si>
  <si>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</si>
  <si>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</si>
  <si>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</si>
  <si>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</si>
  <si>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</si>
  <si>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</si>
  <si>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</si>
  <si>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</si>
  <si>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</si>
  <si>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</si>
  <si>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</si>
  <si>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</si>
  <si>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</si>
  <si>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</si>
  <si>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</si>
  <si>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</si>
  <si>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</si>
  <si>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</si>
  <si>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</si>
  <si>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</si>
  <si>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</si>
  <si>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</si>
  <si>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</si>
  <si>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</si>
  <si>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</si>
  <si>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</si>
  <si>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</si>
  <si>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</si>
  <si>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</si>
  <si>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</si>
  <si>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</si>
  <si>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</si>
  <si>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</si>
  <si>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</si>
  <si>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</si>
  <si>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</si>
  <si>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</si>
  <si>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</si>
  <si>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</si>
  <si>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</si>
  <si>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</si>
  <si>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</si>
  <si>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</si>
  <si>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</si>
  <si>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</si>
  <si>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</si>
  <si>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</si>
  <si>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</si>
  <si>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</si>
  <si>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</si>
  <si>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</si>
  <si>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</si>
  <si>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</si>
  <si>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</si>
  <si>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</si>
  <si>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</si>
  <si>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</si>
  <si>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</si>
  <si>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</si>
  <si>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</si>
  <si>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</si>
  <si>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</si>
  <si>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</si>
  <si>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</si>
  <si>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</si>
  <si>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</si>
  <si>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</si>
  <si>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</si>
  <si>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</si>
  <si>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</si>
  <si>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</si>
  <si>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</si>
  <si>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</si>
  <si>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</si>
  <si>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</si>
  <si>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</si>
  <si>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</si>
  <si>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</si>
  <si>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</si>
  <si>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</si>
  <si>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</si>
  <si>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</si>
  <si>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</si>
  <si>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</si>
  <si>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</si>
  <si>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</si>
  <si>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</si>
  <si>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</si>
  <si>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</si>
  <si>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</si>
  <si>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</si>
  <si>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</si>
  <si>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</si>
  <si>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</si>
  <si>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</si>
  <si>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</si>
  <si>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</si>
  <si>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</si>
  <si>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</si>
  <si>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</si>
  <si>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</si>
  <si>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</si>
  <si>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</si>
  <si>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</si>
  <si>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</si>
  <si>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</si>
  <si>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</si>
  <si>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</si>
  <si>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</si>
  <si>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</si>
  <si>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</si>
  <si>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</si>
  <si>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</si>
  <si>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</si>
  <si>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</si>
  <si>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</si>
  <si>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</si>
  <si>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</si>
  <si>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</si>
  <si>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</si>
  <si>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</si>
  <si>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</si>
  <si>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</si>
  <si>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</si>
  <si>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</si>
  <si>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</si>
  <si>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</si>
  <si>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</si>
  <si>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</si>
  <si>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</si>
  <si>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</si>
  <si>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</si>
  <si>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</si>
  <si>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</si>
  <si>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</si>
  <si>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</si>
  <si>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</si>
  <si>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</si>
  <si>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</si>
  <si>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</si>
  <si>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</si>
  <si>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</si>
  <si>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</si>
  <si>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</si>
  <si>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</si>
  <si>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</si>
  <si>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</si>
  <si>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</si>
  <si>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</si>
  <si>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</si>
  <si>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</si>
  <si>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</si>
  <si>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</si>
  <si>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</si>
  <si>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</si>
  <si>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</si>
  <si>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</si>
  <si>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</si>
  <si>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</si>
  <si>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</si>
  <si>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</si>
  <si>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</si>
  <si>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</si>
  <si>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</si>
  <si>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</si>
  <si>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</si>
  <si>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</si>
  <si>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</si>
  <si>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</si>
  <si>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</si>
  <si>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</si>
  <si>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</si>
  <si>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</si>
  <si>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</si>
  <si>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</si>
  <si>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</si>
  <si>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</si>
  <si>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</si>
  <si>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</si>
  <si>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</si>
  <si>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</si>
  <si>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</si>
  <si>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</si>
  <si>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</si>
  <si>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</si>
  <si>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</si>
  <si>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</si>
  <si>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</si>
  <si>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</si>
  <si>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</si>
  <si>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</si>
  <si>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</si>
  <si>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</si>
  <si>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</si>
  <si>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</si>
  <si>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</si>
  <si>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</si>
  <si>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</si>
  <si>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</si>
  <si>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</si>
  <si>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</si>
  <si>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</si>
  <si>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</si>
  <si>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</si>
  <si>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</si>
  <si>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</si>
  <si>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</si>
  <si>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</si>
  <si>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</si>
  <si>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</si>
  <si>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</si>
  <si>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</si>
  <si>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</si>
  <si>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</si>
  <si>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</si>
  <si>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</si>
  <si>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</si>
  <si>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</si>
  <si>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</si>
  <si>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</si>
  <si>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</si>
  <si>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</si>
  <si>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</si>
  <si>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</si>
  <si>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</si>
  <si>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</si>
  <si>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</si>
  <si>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</si>
  <si>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</si>
  <si>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</si>
  <si>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</si>
  <si>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</si>
  <si>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</si>
  <si>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</si>
  <si>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</si>
  <si>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</si>
  <si>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</si>
  <si>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</si>
  <si>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</si>
  <si>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</si>
  <si>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</si>
  <si>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</si>
  <si>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</si>
  <si>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</si>
  <si>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</si>
  <si>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</si>
  <si>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</si>
  <si>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</si>
  <si>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</si>
  <si>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</si>
  <si>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</si>
  <si>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</si>
  <si>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</si>
  <si>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</si>
  <si>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</si>
  <si>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</si>
  <si>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</si>
  <si>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</si>
  <si>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</si>
  <si>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</si>
  <si>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</si>
  <si>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</si>
  <si>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</si>
  <si>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</si>
  <si>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</si>
  <si>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</si>
  <si>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</si>
  <si>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</si>
  <si>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</si>
  <si>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</si>
  <si>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</si>
  <si>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</si>
  <si>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</si>
  <si>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</si>
  <si>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</si>
  <si>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</si>
  <si>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</si>
  <si>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</si>
  <si>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</si>
  <si>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</si>
  <si>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</si>
  <si>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</si>
  <si>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</si>
  <si>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</si>
  <si>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</si>
  <si>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</si>
  <si>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</si>
  <si>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</si>
  <si>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</si>
  <si>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</si>
  <si>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</si>
  <si>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</si>
  <si>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</si>
  <si>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</si>
  <si>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</si>
  <si>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</si>
  <si>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</si>
  <si>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</si>
  <si>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</si>
  <si>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</si>
  <si>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</si>
  <si>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</si>
  <si>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</si>
  <si>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</si>
  <si>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</si>
  <si>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</si>
  <si>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</si>
  <si>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</si>
  <si>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</si>
  <si>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</si>
  <si>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</si>
  <si>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</si>
  <si>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</si>
  <si>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</si>
  <si>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</si>
  <si>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</si>
  <si>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</si>
  <si>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</si>
  <si>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</si>
  <si>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</si>
  <si>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</si>
  <si>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</si>
  <si>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</si>
  <si>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</si>
  <si>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</si>
  <si>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</si>
  <si>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</si>
  <si>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</si>
  <si>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</si>
  <si>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</si>
  <si>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</si>
  <si>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</si>
  <si>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</si>
  <si>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</si>
  <si>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</si>
  <si>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</si>
  <si>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</si>
  <si>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</si>
  <si>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</si>
  <si>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</si>
  <si>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</si>
  <si>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</si>
  <si>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</si>
  <si>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</si>
  <si>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</si>
  <si>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</si>
  <si>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</si>
  <si>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</si>
  <si>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</si>
  <si>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</si>
  <si>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</si>
  <si>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</si>
  <si>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</si>
  <si>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</si>
  <si>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</si>
  <si>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</si>
  <si>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</si>
  <si>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</si>
  <si>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</si>
  <si>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</si>
  <si>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</si>
  <si>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</si>
  <si>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</si>
  <si>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</si>
  <si>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</si>
  <si>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</si>
  <si>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</si>
  <si>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</si>
  <si>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</si>
  <si>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</si>
  <si>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</si>
  <si>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</si>
  <si>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</si>
  <si>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</si>
  <si>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</si>
  <si>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</si>
  <si>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</si>
  <si>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</si>
  <si>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</si>
  <si>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</si>
  <si>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</si>
  <si>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</si>
  <si>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</si>
  <si>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</si>
  <si>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</si>
  <si>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</si>
  <si>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</si>
  <si>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</si>
  <si>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</si>
  <si>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</si>
  <si>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</si>
  <si>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</si>
  <si>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</si>
  <si>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</si>
  <si>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</si>
  <si>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</si>
  <si>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</si>
  <si>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</si>
  <si>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</si>
  <si>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</si>
  <si>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</si>
  <si>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</si>
  <si>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</si>
  <si>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</si>
  <si>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</si>
  <si>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</si>
  <si>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</si>
  <si>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</si>
  <si>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</si>
  <si>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</si>
  <si>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</si>
  <si>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</si>
  <si>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</si>
  <si>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</si>
  <si>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</si>
  <si>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</si>
  <si>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</si>
  <si>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</si>
  <si>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</si>
  <si>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</si>
  <si>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</si>
  <si>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</si>
  <si>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</si>
  <si>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</si>
  <si>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</si>
  <si>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</si>
  <si>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</si>
  <si>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</si>
  <si>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</si>
  <si>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</si>
  <si>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</si>
  <si>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</si>
  <si>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</si>
  <si>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</si>
  <si>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</si>
  <si>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</si>
  <si>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</si>
  <si>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</si>
  <si>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</si>
  <si>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</si>
  <si>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</si>
  <si>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</si>
  <si>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</si>
  <si>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</si>
  <si>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</si>
  <si>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</si>
  <si>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</si>
  <si>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</si>
  <si>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</si>
  <si>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</si>
  <si>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</si>
  <si>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</si>
  <si>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</si>
  <si>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</si>
  <si>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</si>
  <si>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</si>
  <si>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</si>
  <si>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</si>
  <si>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</si>
  <si>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</si>
  <si>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</si>
  <si>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</si>
  <si>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</si>
  <si>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</si>
  <si>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</si>
  <si>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</si>
  <si>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</si>
  <si>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</si>
  <si>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</si>
  <si>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</si>
  <si>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</si>
  <si>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</si>
  <si>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</si>
  <si>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</si>
  <si>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</si>
  <si>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</si>
  <si>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</si>
  <si>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</si>
  <si>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</si>
  <si>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</si>
  <si>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</si>
  <si>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</si>
  <si>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</si>
  <si>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</si>
  <si>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</si>
  <si>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</si>
  <si>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</si>
  <si>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</si>
  <si>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</si>
  <si>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</si>
  <si>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</si>
  <si>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</si>
  <si>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</si>
  <si>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</si>
  <si>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</si>
  <si>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</si>
  <si>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</si>
  <si>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</si>
  <si>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</si>
  <si>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</si>
  <si>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</si>
  <si>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</si>
  <si>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</si>
  <si>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</si>
  <si>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</si>
  <si>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</si>
  <si>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</si>
  <si>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</si>
  <si>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</si>
  <si>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</si>
  <si>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</si>
  <si>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</si>
  <si>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</si>
  <si>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</si>
  <si>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</si>
  <si>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</si>
  <si>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</si>
  <si>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</si>
  <si>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</si>
  <si>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</si>
  <si>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</si>
  <si>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</si>
  <si>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</si>
  <si>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</si>
  <si>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</si>
  <si>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</si>
  <si>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</si>
  <si>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</si>
  <si>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</si>
  <si>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</si>
  <si>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</si>
  <si>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</si>
  <si>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</si>
  <si>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</si>
  <si>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</si>
  <si>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</si>
  <si>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</si>
  <si>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</si>
  <si>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</si>
  <si>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</si>
  <si>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</si>
  <si>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</si>
  <si>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</si>
  <si>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</si>
  <si>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</si>
  <si>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</si>
  <si>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</si>
  <si>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</si>
  <si>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</si>
  <si>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</si>
  <si>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</si>
  <si>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</si>
  <si>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</si>
  <si>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</si>
  <si>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</si>
  <si>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</si>
  <si>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</si>
  <si>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</si>
  <si>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</si>
  <si>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</si>
  <si>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</si>
  <si>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</si>
  <si>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</si>
  <si>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</si>
  <si>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</si>
  <si>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</si>
  <si>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</si>
  <si>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</si>
  <si>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</si>
  <si>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</si>
  <si>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</si>
  <si>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</si>
  <si>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</si>
  <si>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</si>
  <si>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</si>
  <si>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</si>
  <si>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</si>
  <si>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</si>
  <si>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</si>
  <si>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</si>
  <si>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</si>
  <si>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</si>
  <si>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</si>
  <si>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</si>
  <si>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</si>
  <si>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</si>
  <si>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</si>
  <si>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</si>
  <si>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</si>
  <si>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</si>
  <si>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</si>
  <si>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</si>
  <si>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</si>
  <si>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</si>
  <si>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</si>
  <si>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</si>
  <si>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</si>
  <si>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</si>
  <si>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</si>
  <si>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</si>
  <si>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</si>
  <si>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</si>
  <si>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</si>
  <si>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</si>
  <si>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</si>
  <si>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</si>
  <si>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</si>
  <si>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</si>
  <si>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</si>
  <si>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</si>
  <si>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</si>
  <si>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</si>
  <si>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</si>
  <si>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</si>
  <si>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</si>
  <si>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</si>
  <si>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</si>
  <si>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</si>
  <si>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</si>
  <si>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</si>
  <si>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</si>
  <si>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</si>
  <si>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</si>
  <si>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</si>
  <si>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</si>
  <si>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</si>
  <si>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</si>
  <si>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</si>
  <si>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</si>
  <si>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</si>
  <si>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</si>
  <si>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</si>
  <si>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</si>
  <si>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</si>
  <si>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</si>
  <si>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</si>
  <si>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</si>
  <si>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</si>
  <si>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</si>
  <si>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</si>
  <si>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</si>
  <si>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</si>
  <si>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</si>
  <si>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</si>
  <si>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</si>
  <si>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</si>
  <si>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</si>
  <si>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</si>
  <si>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</si>
  <si>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</si>
  <si>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</si>
  <si>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</si>
  <si>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</si>
  <si>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</si>
  <si>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</si>
  <si>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</si>
  <si>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</si>
  <si>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</si>
  <si>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</si>
  <si>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</si>
  <si>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</si>
  <si>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</si>
  <si>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</si>
  <si>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</si>
  <si>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</si>
  <si>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</si>
  <si>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</si>
  <si>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</si>
  <si>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</si>
  <si>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</si>
  <si>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</si>
  <si>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</si>
  <si>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</si>
  <si>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</si>
  <si>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</si>
  <si>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</si>
  <si>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</si>
  <si>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</si>
  <si>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</si>
  <si>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</si>
  <si>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</si>
  <si>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</si>
  <si>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</si>
  <si>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</si>
  <si>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</si>
  <si>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</si>
  <si>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</si>
  <si>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</si>
  <si>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</si>
  <si>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</si>
  <si>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</si>
  <si>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</si>
  <si>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</si>
  <si>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</si>
  <si>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</si>
  <si>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</si>
  <si>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</si>
  <si>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</si>
  <si>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</si>
  <si>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</si>
  <si>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</si>
  <si>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</si>
  <si>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</si>
  <si>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</si>
  <si>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</si>
  <si>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</si>
  <si>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</si>
  <si>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</si>
  <si>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</si>
  <si>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</si>
  <si>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</si>
  <si>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</si>
  <si>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</si>
  <si>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</si>
  <si>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</si>
  <si>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</si>
  <si>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</si>
  <si>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</si>
  <si>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</si>
  <si>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</si>
  <si>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</si>
  <si>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</si>
  <si>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</si>
  <si>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</si>
  <si>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</si>
  <si>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</si>
  <si>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</si>
  <si>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</si>
  <si>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</si>
  <si>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</si>
  <si>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</si>
  <si>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</si>
  <si>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</si>
  <si>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</si>
  <si>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</si>
  <si>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</si>
  <si>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</si>
  <si>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</si>
  <si>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</si>
  <si>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</si>
  <si>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</si>
  <si>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</si>
  <si>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</si>
  <si>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</si>
  <si>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</si>
  <si>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</si>
  <si>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</si>
  <si>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</si>
  <si>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</si>
  <si>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</si>
  <si>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</si>
  <si>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</si>
  <si>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</si>
  <si>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</si>
  <si>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</si>
  <si>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</si>
  <si>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</si>
  <si>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</si>
  <si>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</si>
  <si>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</si>
  <si>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</si>
  <si>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</si>
  <si>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</si>
  <si>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</si>
  <si>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</si>
  <si>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</si>
  <si>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</si>
  <si>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</si>
  <si>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</si>
  <si>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</si>
  <si>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</si>
  <si>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</si>
  <si>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</si>
  <si>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</si>
  <si>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</si>
  <si>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</si>
  <si>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</si>
  <si>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</si>
  <si>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</si>
  <si>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</si>
  <si>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</si>
  <si>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</si>
  <si>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</si>
  <si>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</si>
  <si>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</si>
  <si>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</si>
  <si>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</si>
  <si>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</si>
  <si>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</si>
  <si>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</si>
  <si>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</si>
  <si>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</si>
  <si>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</si>
  <si>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</si>
  <si>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</si>
  <si>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</si>
  <si>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</si>
  <si>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</si>
  <si>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</si>
  <si>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</si>
  <si>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</si>
  <si>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</si>
  <si>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</si>
  <si>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</si>
  <si>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</si>
  <si>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</si>
  <si>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</si>
  <si>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</si>
  <si>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</si>
  <si>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</si>
  <si>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</si>
  <si>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</si>
  <si>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</si>
  <si>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</si>
  <si>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</si>
  <si>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</si>
  <si>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</si>
  <si>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</si>
  <si>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</si>
  <si>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</si>
  <si>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</si>
  <si>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</si>
  <si>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</si>
  <si>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</si>
  <si>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</si>
  <si>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</si>
  <si>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</si>
  <si>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</si>
  <si>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</si>
  <si>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</si>
  <si>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</si>
  <si>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</si>
  <si>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</si>
  <si>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</si>
  <si>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</si>
  <si>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</si>
  <si>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</si>
  <si>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</si>
  <si>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</si>
  <si>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</si>
  <si>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</si>
  <si>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</si>
  <si>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</si>
  <si>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</si>
  <si>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</si>
  <si>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</si>
  <si>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</si>
  <si>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</si>
  <si>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</si>
  <si>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</si>
  <si>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</si>
  <si>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</si>
  <si>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</si>
  <si>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</si>
  <si>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</si>
  <si>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</si>
  <si>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</si>
  <si>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</si>
  <si>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</si>
  <si>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</si>
  <si>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</si>
  <si>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</si>
  <si>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</si>
  <si>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</si>
  <si>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</si>
  <si>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</si>
  <si>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</si>
  <si>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</si>
  <si>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</si>
  <si>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</si>
  <si>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</si>
  <si>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</si>
  <si>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</si>
  <si>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</si>
  <si>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</si>
  <si>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</si>
  <si>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</si>
  <si>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</si>
  <si>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</si>
  <si>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</si>
  <si>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</si>
  <si>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</si>
  <si>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</si>
  <si>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</si>
  <si>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</si>
  <si>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</si>
  <si>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</si>
  <si>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</si>
  <si>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</si>
  <si>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</si>
  <si>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</si>
  <si>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</si>
  <si>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</si>
  <si>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</si>
  <si>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</si>
  <si>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</si>
  <si>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</si>
  <si>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</si>
  <si>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</si>
  <si>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</si>
  <si>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</si>
  <si>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</si>
  <si>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</si>
  <si>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</si>
  <si>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</si>
  <si>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</si>
  <si>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</si>
  <si>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</si>
  <si>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</si>
  <si>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</si>
  <si>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</si>
  <si>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</si>
  <si>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</si>
  <si>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</si>
  <si>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</si>
  <si>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</si>
  <si>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</si>
  <si>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</si>
  <si>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</si>
  <si>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</si>
  <si>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</si>
  <si>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</si>
  <si>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</si>
  <si>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</si>
  <si>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</si>
  <si>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</si>
  <si>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</si>
  <si>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</si>
  <si>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</si>
  <si>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</si>
  <si>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</si>
  <si>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</si>
  <si>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</si>
  <si>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</si>
  <si>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</si>
  <si>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</si>
  <si>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</si>
  <si>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</si>
  <si>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</si>
  <si>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</si>
  <si>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</si>
  <si>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</si>
  <si>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</si>
  <si>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</si>
  <si>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</si>
  <si>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</si>
  <si>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</si>
  <si>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</si>
  <si>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</si>
  <si>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</si>
  <si>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</si>
  <si>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</si>
  <si>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</si>
  <si>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</si>
  <si>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</si>
  <si>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</si>
  <si>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</si>
  <si>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</si>
  <si>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</si>
  <si>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</si>
  <si>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</si>
  <si>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</si>
  <si>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</si>
  <si>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</si>
  <si>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</si>
  <si>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</si>
  <si>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</si>
  <si>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</si>
  <si>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</si>
  <si>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</si>
  <si>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</si>
  <si>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</si>
  <si>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</si>
  <si>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</si>
  <si>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</si>
  <si>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</si>
  <si>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</si>
  <si>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</si>
  <si>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</si>
  <si>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</si>
  <si>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</si>
  <si>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</si>
  <si>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</si>
  <si>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</si>
  <si>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</si>
  <si>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</si>
  <si>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</si>
  <si>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</si>
  <si>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</si>
  <si>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</si>
  <si>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</si>
  <si>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</si>
  <si>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</si>
  <si>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</si>
  <si>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</si>
  <si>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</si>
  <si>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</si>
  <si>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</si>
  <si>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</si>
  <si>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</si>
  <si>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</si>
  <si>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</si>
  <si>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</si>
  <si>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</si>
  <si>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</si>
  <si>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</si>
  <si>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</si>
  <si>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</si>
  <si>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</si>
  <si>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</si>
  <si>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</si>
  <si>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</si>
  <si>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</si>
  <si>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</si>
  <si>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</si>
  <si>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</si>
  <si>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</si>
  <si>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</si>
  <si>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</si>
  <si>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</si>
  <si>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</si>
  <si>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</si>
  <si>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</si>
  <si>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</si>
  <si>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</si>
  <si>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</si>
  <si>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</si>
  <si>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</si>
  <si>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</si>
  <si>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</si>
  <si>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</si>
  <si>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</si>
  <si>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</si>
  <si>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</si>
  <si>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</si>
  <si>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</si>
  <si>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</si>
  <si>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</si>
  <si>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</si>
  <si>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</si>
  <si>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</si>
  <si>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</si>
  <si>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</si>
  <si>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</si>
  <si>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</si>
  <si>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</si>
  <si>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</si>
  <si>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</si>
  <si>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</si>
  <si>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</si>
  <si>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</si>
  <si>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</si>
  <si>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</si>
  <si>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</si>
  <si>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</si>
  <si>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</si>
  <si>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</si>
  <si>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</si>
  <si>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</si>
  <si>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</si>
  <si>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</si>
  <si>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</si>
  <si>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</si>
  <si>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</si>
  <si>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</si>
  <si>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</si>
  <si>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</si>
  <si>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</si>
  <si>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</si>
  <si>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</si>
  <si>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</si>
  <si>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</si>
  <si>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</si>
  <si>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</si>
  <si>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</si>
  <si>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</si>
  <si>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</si>
  <si>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</si>
  <si>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</si>
  <si>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</si>
  <si>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</si>
  <si>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</si>
  <si>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</si>
  <si>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</si>
  <si>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</si>
  <si>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</si>
  <si>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</si>
  <si>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</si>
  <si>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</si>
  <si>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</si>
  <si>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</si>
  <si>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</si>
  <si>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</si>
  <si>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</si>
  <si>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</si>
  <si>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</si>
  <si>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</si>
  <si>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</si>
  <si>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</si>
  <si>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</si>
  <si>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</si>
  <si>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</si>
  <si>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</si>
  <si>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</si>
  <si>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</si>
  <si>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</si>
  <si>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</si>
  <si>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</si>
  <si>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</si>
  <si>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</si>
  <si>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</si>
  <si>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</si>
  <si>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</si>
  <si>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</si>
  <si>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</si>
  <si>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</si>
  <si>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</si>
  <si>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</si>
  <si>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</si>
  <si>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</si>
  <si>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</si>
  <si>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</si>
  <si>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</si>
  <si>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</si>
  <si>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</si>
  <si>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</si>
  <si>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</si>
  <si>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</si>
  <si>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</si>
  <si>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</si>
  <si>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</si>
  <si>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</si>
  <si>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</si>
  <si>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</si>
  <si>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</si>
  <si>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</si>
  <si>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</si>
  <si>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</si>
  <si>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</si>
  <si>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</si>
  <si>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</si>
  <si>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</si>
  <si>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</si>
  <si>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</si>
  <si>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</si>
  <si>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</si>
  <si>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</si>
  <si>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</si>
  <si>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</si>
  <si>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</si>
  <si>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</si>
  <si>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</si>
  <si>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</si>
  <si>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</si>
  <si>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</si>
  <si>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</si>
  <si>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</si>
  <si>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</si>
  <si>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</si>
  <si>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</si>
  <si>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</si>
  <si>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</si>
  <si>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</si>
  <si>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</si>
  <si>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</si>
  <si>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</si>
  <si>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</si>
  <si>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</si>
  <si>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</si>
  <si>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</si>
  <si>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</si>
  <si>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</si>
  <si>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</si>
  <si>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</si>
  <si>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</si>
  <si>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</si>
  <si>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</si>
  <si>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</si>
  <si>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</si>
  <si>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</si>
  <si>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</si>
  <si>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</si>
  <si>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</si>
  <si>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</si>
  <si>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</si>
  <si>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</si>
  <si>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</si>
  <si>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</si>
  <si>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</si>
  <si>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</si>
  <si>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</si>
  <si>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</si>
  <si>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</si>
  <si>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</si>
  <si>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</si>
  <si>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</si>
  <si>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</si>
  <si>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</si>
  <si>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</si>
  <si>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</si>
  <si>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</si>
  <si>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</si>
  <si>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</si>
  <si>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</si>
  <si>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</si>
  <si>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</si>
  <si>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</si>
  <si>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</si>
  <si>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</si>
  <si>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</si>
  <si>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</si>
  <si>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</si>
  <si>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</si>
  <si>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</si>
  <si>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</si>
  <si>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</si>
  <si>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</si>
  <si>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</si>
  <si>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</si>
  <si>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</si>
  <si>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</si>
  <si>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</si>
  <si>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</si>
  <si>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</si>
  <si>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</si>
  <si>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</si>
  <si>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</si>
  <si>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</si>
  <si>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</si>
  <si>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</si>
  <si>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</si>
  <si>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</si>
  <si>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</si>
  <si>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</si>
  <si>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</si>
  <si>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</si>
  <si>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</si>
  <si>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</si>
  <si>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</si>
  <si>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</si>
  <si>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</si>
  <si>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</si>
  <si>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</si>
  <si>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</si>
  <si>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</si>
  <si>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</si>
  <si>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</si>
  <si>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</si>
  <si>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</si>
  <si>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</si>
  <si>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</si>
  <si>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</si>
  <si>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</si>
  <si>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</si>
  <si>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</si>
  <si>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</si>
  <si>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</si>
  <si>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</si>
  <si>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</si>
  <si>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</si>
  <si>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</si>
  <si>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</si>
  <si>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</si>
  <si>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</si>
  <si>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</si>
  <si>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</si>
  <si>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</si>
  <si>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</si>
  <si>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</si>
  <si>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</si>
  <si>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</si>
  <si>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</si>
  <si>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</si>
  <si>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</si>
  <si>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</si>
  <si>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</si>
  <si>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</si>
  <si>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</si>
  <si>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</si>
  <si>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</si>
  <si>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</si>
  <si>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</si>
  <si>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</si>
  <si>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</si>
  <si>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</si>
  <si>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</si>
  <si>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</si>
  <si>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</si>
  <si>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</si>
  <si>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</si>
  <si>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</si>
  <si>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</si>
  <si>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</si>
  <si>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</si>
  <si>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</si>
  <si>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</si>
  <si>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</si>
  <si>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</si>
  <si>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</si>
  <si>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</si>
  <si>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</si>
  <si>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</si>
  <si>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</si>
  <si>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</si>
  <si>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</si>
  <si>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</si>
  <si>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</si>
  <si>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</si>
  <si>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</si>
  <si>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</si>
  <si>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</si>
  <si>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</si>
  <si>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</si>
  <si>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</si>
  <si>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</si>
  <si>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</si>
  <si>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</si>
  <si>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</si>
  <si>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</si>
  <si>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</si>
  <si>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</si>
  <si>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</si>
  <si>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</si>
  <si>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</si>
  <si>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</si>
  <si>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</si>
  <si>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</si>
  <si>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</si>
  <si>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</si>
  <si>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</si>
  <si>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</si>
  <si>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</si>
  <si>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</si>
  <si>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</si>
  <si>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</si>
  <si>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</si>
  <si>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</si>
  <si>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</si>
  <si>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</si>
  <si>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</si>
  <si>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</si>
  <si>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</si>
  <si>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</si>
  <si>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</si>
  <si>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</si>
  <si>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</si>
  <si>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</si>
  <si>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</si>
  <si>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</si>
  <si>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</si>
  <si>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</si>
  <si>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</si>
  <si>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</si>
  <si>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</si>
  <si>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</si>
  <si>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</si>
  <si>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</si>
  <si>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</si>
  <si>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</si>
  <si>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</si>
  <si>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</si>
  <si>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</si>
  <si>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</si>
  <si>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</si>
  <si>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</si>
  <si>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</si>
  <si>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</si>
  <si>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</si>
  <si>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</si>
  <si>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</si>
  <si>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</si>
  <si>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</si>
  <si>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</si>
  <si>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</si>
  <si>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</si>
  <si>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</si>
  <si>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</si>
  <si>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</si>
  <si>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</si>
  <si>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</si>
  <si>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</si>
  <si>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</si>
  <si>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</si>
  <si>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</si>
  <si>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</si>
  <si>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</si>
  <si>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</si>
  <si>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</si>
  <si>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</si>
  <si>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</si>
  <si>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</si>
  <si>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</si>
  <si>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</si>
  <si>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</si>
  <si>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</si>
  <si>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</si>
  <si>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</si>
  <si>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</si>
  <si>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</si>
  <si>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</si>
  <si>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</si>
  <si>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</si>
  <si>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</si>
  <si>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</si>
  <si>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</si>
  <si>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</si>
  <si>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</si>
  <si>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</si>
  <si>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</si>
  <si>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</si>
  <si>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</si>
  <si>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</si>
  <si>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</si>
  <si>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</si>
  <si>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</si>
  <si>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</si>
  <si>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</si>
  <si>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</si>
  <si>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</si>
  <si>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</si>
  <si>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</si>
  <si>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</si>
  <si>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</si>
  <si>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</si>
  <si>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</si>
  <si>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</si>
  <si>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</si>
  <si>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</si>
  <si>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</si>
  <si>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</si>
  <si>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</si>
  <si>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</si>
  <si>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</si>
  <si>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</si>
  <si>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</si>
  <si>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</si>
  <si>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</si>
  <si>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</si>
  <si>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</si>
  <si>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</si>
  <si>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</si>
  <si>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</si>
  <si>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</si>
  <si>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</si>
  <si>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</si>
  <si>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</si>
  <si>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</si>
  <si>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</si>
  <si>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</si>
  <si>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</si>
  <si>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</si>
  <si>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</si>
  <si>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</si>
  <si>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</si>
  <si>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</si>
  <si>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</si>
  <si>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</si>
  <si>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</si>
  <si>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</si>
  <si>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</si>
  <si>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</si>
  <si>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</si>
  <si>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</si>
  <si>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</si>
  <si>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</si>
  <si>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</si>
  <si>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</si>
  <si>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</si>
  <si>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</si>
  <si>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</si>
  <si>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</si>
  <si>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</si>
  <si>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</si>
  <si>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</si>
  <si>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</si>
  <si>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</si>
  <si>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</si>
  <si>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</si>
  <si>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</si>
  <si>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</si>
  <si>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</si>
  <si>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</si>
  <si>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</si>
  <si>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</si>
  <si>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</si>
  <si>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</si>
  <si>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</si>
  <si>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</si>
  <si>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</si>
  <si>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</si>
  <si>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</si>
  <si>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</si>
  <si>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</si>
  <si>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</si>
  <si>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</si>
  <si>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</si>
  <si>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</si>
  <si>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</si>
  <si>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</si>
  <si>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</si>
  <si>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</si>
  <si>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</si>
  <si>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</si>
  <si>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</si>
  <si>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</si>
  <si>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</si>
  <si>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</si>
  <si>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</si>
  <si>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</si>
  <si>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</si>
  <si>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</si>
  <si>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</si>
  <si>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</si>
  <si>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</si>
  <si>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</si>
  <si>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</si>
  <si>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</si>
  <si>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</si>
  <si>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</si>
  <si>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</si>
  <si>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</si>
  <si>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</si>
  <si>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</si>
  <si>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</si>
  <si>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</si>
  <si>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</si>
  <si>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</si>
  <si>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</si>
  <si>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</si>
  <si>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</si>
  <si>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</si>
  <si>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</si>
  <si>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</si>
  <si>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</si>
  <si>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</si>
  <si>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</si>
  <si>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</si>
  <si>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</si>
  <si>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</si>
  <si>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</si>
  <si>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</si>
  <si>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</si>
  <si>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</si>
  <si>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</si>
  <si>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</si>
  <si>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</si>
  <si>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</si>
  <si>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</si>
  <si>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</si>
  <si>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</si>
  <si>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</si>
  <si>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</si>
  <si>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</si>
  <si>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</si>
  <si>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</si>
  <si>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</si>
  <si>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</si>
  <si>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</si>
  <si>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</si>
  <si>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</si>
  <si>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</si>
  <si>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</si>
  <si>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</si>
  <si>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</si>
  <si>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</si>
  <si>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</si>
  <si>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</si>
  <si>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</si>
  <si>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</si>
  <si>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</si>
  <si>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</si>
  <si>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</si>
  <si>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</si>
  <si>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</si>
  <si>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</si>
  <si>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</si>
  <si>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</si>
  <si>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</si>
  <si>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</si>
  <si>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</si>
  <si>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</si>
  <si>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</si>
  <si>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</si>
  <si>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</si>
  <si>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</si>
  <si>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</si>
  <si>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</si>
  <si>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</si>
  <si>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</si>
  <si>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</si>
  <si>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</si>
  <si>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</si>
  <si>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</si>
  <si>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</si>
  <si>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</si>
  <si>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</si>
  <si>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</si>
  <si>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</si>
  <si>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</si>
  <si>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</si>
  <si>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</si>
  <si>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</si>
  <si>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</si>
  <si>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</si>
  <si>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</si>
  <si>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</si>
  <si>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</si>
  <si>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</si>
  <si>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</si>
  <si>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</si>
  <si>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</si>
  <si>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</si>
  <si>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</si>
  <si>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</si>
  <si>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</si>
  <si>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</si>
  <si>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</si>
  <si>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</si>
  <si>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</si>
  <si>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</si>
  <si>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</si>
  <si>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</si>
  <si>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</si>
  <si>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</si>
  <si>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</si>
  <si>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</si>
  <si>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</si>
  <si>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</si>
  <si>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</si>
  <si>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</si>
  <si>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</si>
  <si>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</si>
  <si>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</si>
  <si>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</si>
  <si>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</si>
  <si>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</si>
  <si>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</si>
  <si>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</si>
  <si>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</si>
  <si>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</si>
  <si>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</si>
  <si>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</si>
  <si>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</si>
  <si>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</si>
  <si>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</si>
  <si>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</si>
  <si>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</si>
  <si>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</si>
  <si>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</si>
  <si>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</si>
  <si>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</si>
  <si>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</si>
  <si>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</si>
  <si>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</si>
  <si>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</si>
  <si>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</si>
  <si>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</si>
  <si>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</si>
  <si>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</si>
  <si>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</si>
  <si>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</si>
  <si>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</si>
  <si>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</si>
  <si>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</si>
  <si>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</si>
  <si>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</si>
  <si>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</si>
  <si>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</si>
  <si>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</si>
  <si>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</si>
  <si>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</si>
  <si>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</si>
  <si>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</si>
  <si>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</si>
  <si>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</si>
  <si>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</si>
  <si>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</si>
  <si>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</si>
  <si>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</si>
  <si>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</si>
  <si>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</si>
  <si>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</si>
  <si>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</si>
  <si>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</si>
  <si>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</si>
  <si>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</si>
  <si>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</si>
  <si>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</si>
  <si>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</si>
  <si>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</si>
  <si>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</si>
  <si>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</si>
  <si>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</si>
  <si>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</si>
  <si>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</si>
  <si>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</si>
  <si>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</si>
  <si>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</si>
  <si>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</si>
  <si>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</si>
  <si>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</si>
  <si>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</si>
  <si>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</si>
  <si>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</si>
  <si>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</si>
  <si>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</si>
  <si>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</si>
  <si>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</si>
  <si>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</si>
  <si>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</si>
  <si>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</si>
  <si>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</si>
  <si>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</si>
  <si>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</si>
  <si>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</si>
  <si>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</si>
  <si>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</si>
  <si>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</si>
  <si>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</si>
  <si>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</si>
  <si>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</si>
  <si>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</si>
  <si>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</si>
  <si>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</si>
  <si>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</si>
  <si>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</si>
  <si>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</si>
  <si>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</si>
  <si>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</si>
  <si>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</si>
  <si>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</si>
  <si>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</si>
  <si>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</si>
  <si>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</si>
  <si>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</si>
  <si>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</si>
  <si>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</si>
  <si>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</si>
  <si>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</si>
  <si>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</si>
  <si>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</si>
  <si>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</si>
  <si>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</si>
  <si>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</si>
  <si>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</si>
  <si>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</si>
  <si>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</si>
  <si>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</si>
  <si>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</si>
  <si>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</si>
  <si>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</si>
  <si>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</si>
  <si>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</si>
  <si>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</si>
  <si>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</si>
  <si>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</si>
  <si>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</si>
  <si>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</si>
  <si>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</si>
  <si>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</si>
  <si>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</si>
  <si>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</si>
  <si>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</si>
  <si>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</si>
  <si>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</si>
  <si>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</si>
  <si>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</si>
  <si>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</si>
  <si>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</si>
  <si>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</si>
  <si>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</si>
  <si>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</si>
  <si>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</si>
  <si>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</si>
  <si>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</si>
  <si>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</si>
  <si>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</si>
  <si>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</si>
  <si>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</si>
  <si>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</si>
  <si>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</si>
  <si>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</si>
  <si>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</si>
  <si>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</si>
  <si>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</si>
  <si>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</si>
  <si>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</si>
  <si>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</si>
  <si>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</si>
  <si>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</si>
  <si>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</si>
  <si>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</si>
  <si>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</si>
  <si>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</si>
  <si>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</si>
  <si>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</si>
  <si>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</si>
  <si>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</si>
  <si>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</si>
  <si>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</si>
  <si>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</si>
  <si>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</si>
  <si>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</si>
  <si>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</si>
  <si>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</si>
  <si>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</si>
  <si>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</si>
  <si>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</si>
  <si>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</si>
  <si>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</si>
  <si>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</si>
  <si>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</si>
  <si>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</si>
  <si>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</si>
  <si>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</si>
  <si>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</si>
  <si>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</si>
  <si>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</si>
  <si>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</si>
  <si>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</si>
  <si>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</si>
  <si>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</si>
  <si>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</si>
  <si>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</si>
  <si>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</si>
  <si>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</si>
  <si>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</si>
  <si>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</si>
  <si>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</si>
  <si>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</si>
  <si>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</si>
  <si>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</si>
  <si>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</si>
  <si>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</si>
  <si>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</si>
  <si>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</si>
  <si>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</si>
  <si>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</si>
  <si>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</si>
  <si>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</si>
  <si>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</si>
  <si>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</si>
  <si>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</si>
  <si>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</si>
  <si>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</si>
  <si>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</si>
  <si>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</si>
  <si>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</si>
  <si>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</si>
  <si>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</si>
  <si>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</si>
  <si>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</si>
  <si>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</si>
  <si>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</si>
  <si>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</si>
  <si>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</si>
  <si>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</si>
  <si>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</si>
  <si>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</si>
  <si>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</si>
  <si>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</si>
  <si>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</si>
  <si>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</si>
  <si>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</si>
  <si>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</si>
  <si>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</si>
  <si>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</si>
  <si>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</si>
  <si>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</si>
  <si>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</si>
  <si>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</si>
  <si>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</si>
  <si>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</si>
  <si>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</si>
  <si>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</si>
  <si>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</si>
  <si>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</si>
  <si>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</si>
  <si>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</si>
  <si>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</si>
  <si>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</si>
  <si>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</si>
  <si>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</si>
  <si>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</si>
  <si>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</si>
  <si>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</si>
  <si>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</si>
  <si>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</si>
  <si>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</si>
  <si>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</si>
  <si>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</si>
  <si>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</si>
  <si>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</si>
  <si>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</si>
  <si>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</si>
  <si>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</si>
  <si>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</si>
  <si>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</si>
  <si>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</si>
  <si>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</si>
  <si>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</si>
  <si>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</si>
  <si>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</si>
  <si>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</si>
  <si>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</si>
  <si>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</si>
  <si>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</si>
  <si>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</si>
  <si>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</si>
  <si>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</si>
  <si>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</si>
  <si>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</si>
  <si>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</si>
  <si>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</si>
  <si>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</si>
  <si>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</si>
  <si>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</si>
  <si>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</si>
  <si>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</si>
  <si>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</si>
  <si>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</si>
  <si>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</si>
  <si>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</si>
  <si>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</si>
  <si>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</si>
  <si>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</si>
  <si>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</si>
  <si>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</si>
  <si>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</si>
  <si>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</si>
  <si>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</si>
  <si>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</si>
  <si>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</si>
  <si>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</si>
  <si>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</si>
  <si>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</si>
  <si>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</si>
  <si>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</si>
  <si>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</si>
  <si>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</si>
  <si>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</si>
  <si>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</si>
  <si>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</si>
  <si>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</si>
  <si>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</si>
  <si>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</si>
  <si>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</si>
  <si>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</si>
  <si>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</si>
  <si>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</si>
  <si>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</si>
  <si>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</si>
  <si>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</si>
  <si>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</si>
  <si>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</si>
  <si>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</si>
  <si>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</si>
  <si>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</si>
  <si>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</si>
  <si>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</si>
  <si>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</si>
  <si>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</si>
  <si>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</si>
  <si>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</si>
  <si>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</si>
  <si>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</si>
  <si>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</si>
  <si>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</si>
  <si>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</si>
  <si>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</si>
  <si>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</si>
  <si>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</si>
  <si>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</si>
  <si>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</si>
  <si>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</si>
  <si>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</si>
  <si>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</si>
  <si>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</si>
  <si>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</si>
  <si>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</si>
  <si>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</si>
  <si>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</si>
  <si>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</si>
  <si>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</si>
  <si>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</si>
  <si>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</si>
  <si>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</si>
  <si>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</si>
  <si>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</si>
  <si>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</si>
  <si>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</si>
  <si>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</si>
  <si>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</si>
  <si>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</si>
  <si>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</si>
  <si>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</si>
  <si>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</si>
  <si>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</si>
  <si>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</si>
  <si>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</si>
  <si>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</si>
  <si>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</si>
  <si>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</si>
  <si>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</si>
  <si>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</si>
  <si>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</si>
  <si>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</si>
  <si>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</si>
  <si>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</si>
  <si>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</si>
  <si>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</si>
  <si>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</si>
  <si>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</si>
  <si>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</si>
  <si>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</si>
  <si>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</si>
  <si>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</si>
  <si>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</si>
  <si>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</si>
  <si>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</si>
  <si>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</si>
  <si>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</si>
  <si>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</si>
  <si>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</si>
  <si>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</si>
  <si>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</si>
  <si>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</si>
  <si>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</si>
  <si>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</si>
  <si>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</si>
  <si>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</si>
  <si>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</si>
  <si>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</si>
  <si>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</si>
  <si>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</si>
  <si>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</si>
  <si>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</si>
  <si>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</si>
  <si>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</si>
  <si>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</si>
  <si>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</si>
  <si>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</si>
  <si>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</si>
  <si>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</si>
  <si>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</si>
  <si>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</si>
  <si>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</si>
  <si>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</si>
  <si>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</si>
  <si>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</si>
  <si>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</si>
  <si>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</si>
  <si>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</si>
  <si>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</si>
  <si>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</si>
  <si>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</si>
  <si>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</si>
  <si>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</si>
  <si>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</si>
  <si>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</si>
  <si>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</si>
  <si>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</si>
  <si>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</si>
  <si>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</si>
  <si>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</si>
  <si>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</si>
  <si>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</si>
  <si>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</si>
  <si>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</si>
  <si>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</si>
  <si>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</si>
  <si>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</si>
  <si>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</si>
  <si>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</si>
  <si>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</si>
  <si>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</si>
  <si>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</si>
  <si>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</si>
  <si>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</si>
  <si>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</si>
  <si>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</si>
  <si>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</si>
  <si>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</si>
  <si>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</si>
  <si>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</si>
  <si>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</si>
  <si>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</si>
  <si>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</si>
  <si>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</si>
  <si>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</si>
  <si>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</si>
  <si>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</si>
  <si>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</si>
  <si>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</si>
  <si>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</si>
  <si>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</si>
  <si>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</si>
  <si>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</si>
  <si>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</si>
  <si>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</si>
  <si>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</si>
  <si>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</si>
  <si>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</si>
  <si>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</si>
  <si>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</si>
  <si>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</si>
  <si>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</si>
  <si>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</si>
  <si>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</si>
  <si>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</si>
  <si>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</si>
  <si>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</si>
  <si>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</si>
  <si>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</si>
  <si>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</si>
  <si>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</si>
  <si>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</si>
  <si>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</si>
  <si>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</si>
  <si>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</si>
  <si>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</si>
  <si>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</si>
  <si>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</si>
  <si>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</si>
  <si>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</si>
  <si>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</si>
  <si>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</si>
  <si>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</si>
  <si>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</si>
  <si>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</si>
  <si>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</si>
  <si>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</si>
  <si>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</si>
  <si>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</si>
  <si>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</si>
  <si>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</si>
  <si>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</si>
  <si>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</si>
  <si>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</si>
  <si>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</si>
  <si>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</si>
  <si>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</si>
  <si>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</si>
  <si>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</si>
  <si>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</si>
  <si>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</si>
  <si>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</si>
  <si>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</si>
  <si>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</si>
  <si>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</si>
  <si>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</si>
  <si>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</si>
  <si>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</si>
  <si>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</si>
  <si>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</si>
  <si>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</si>
  <si>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</si>
  <si>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</si>
  <si>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</si>
  <si>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</si>
  <si>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</si>
  <si>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</si>
  <si>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</si>
  <si>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</si>
  <si>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</si>
  <si>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</si>
  <si>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</si>
  <si>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</si>
  <si>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</si>
  <si>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</si>
  <si>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</si>
  <si>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</si>
  <si>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</si>
  <si>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</si>
  <si>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</si>
  <si>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</si>
  <si>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</si>
  <si>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</si>
  <si>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</si>
  <si>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</si>
  <si>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</si>
  <si>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</si>
  <si>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</si>
  <si>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</si>
  <si>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</si>
  <si>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</si>
  <si>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</si>
  <si>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</si>
  <si>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</si>
  <si>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</si>
  <si>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</si>
  <si>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</si>
  <si>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</si>
  <si>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</si>
  <si>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</si>
  <si>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</si>
  <si>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</si>
  <si>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</si>
  <si>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</si>
  <si>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</si>
  <si>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</si>
  <si>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</si>
  <si>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</si>
  <si>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</si>
  <si>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</si>
  <si>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</si>
  <si>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</si>
  <si>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</si>
  <si>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</si>
  <si>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</si>
  <si>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</si>
  <si>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</si>
  <si>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</si>
  <si>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</si>
  <si>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</si>
  <si>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</si>
  <si>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</si>
  <si>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</si>
  <si>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</si>
  <si>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</si>
  <si>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</si>
  <si>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</si>
  <si>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</si>
  <si>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</si>
  <si>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</si>
  <si>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</si>
  <si>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</si>
  <si>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</si>
  <si>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</si>
  <si>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</si>
  <si>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</si>
  <si>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</si>
  <si>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</si>
  <si>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</si>
  <si>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</si>
  <si>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</si>
  <si>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</si>
  <si>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</si>
  <si>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</si>
  <si>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</si>
  <si>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</si>
  <si>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</si>
  <si>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</si>
  <si>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</si>
  <si>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</si>
  <si>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</si>
  <si>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</si>
  <si>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</si>
  <si>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</si>
  <si>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</si>
  <si>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</si>
  <si>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</si>
  <si>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</si>
  <si>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</si>
  <si>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</si>
  <si>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</si>
  <si>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</si>
  <si>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</si>
  <si>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</si>
  <si>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</si>
  <si>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</si>
  <si>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</si>
  <si>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</si>
  <si>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</si>
  <si>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</si>
  <si>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</si>
  <si>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</si>
  <si>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</si>
  <si>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</si>
  <si>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</si>
  <si>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</si>
  <si>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</si>
  <si>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</si>
  <si>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</si>
  <si>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</si>
  <si>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</si>
  <si>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</si>
  <si>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</si>
  <si>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</si>
  <si>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</si>
  <si>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</si>
  <si>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</si>
  <si>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</si>
  <si>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</si>
  <si>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</si>
  <si>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</si>
  <si>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</si>
  <si>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</si>
  <si>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</si>
  <si>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</si>
  <si>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</si>
  <si>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</si>
  <si>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</si>
  <si>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</si>
  <si>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</si>
  <si>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</si>
  <si>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</si>
  <si>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</si>
  <si>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</si>
  <si>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</si>
  <si>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</si>
  <si>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</si>
  <si>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</si>
  <si>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</si>
  <si>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</si>
  <si>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</si>
  <si>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</si>
  <si>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</si>
  <si>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</si>
  <si>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</si>
  <si>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</si>
  <si>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</si>
  <si>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</si>
  <si>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</si>
  <si>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</si>
  <si>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</si>
  <si>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</si>
  <si>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</si>
  <si>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</si>
  <si>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</si>
  <si>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</si>
  <si>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</si>
  <si>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</si>
  <si>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</si>
  <si>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</si>
  <si>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</si>
  <si>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</si>
  <si>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</si>
  <si>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</si>
  <si>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</si>
  <si>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</si>
  <si>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</si>
  <si>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</si>
  <si>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</si>
  <si>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</si>
  <si>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</si>
  <si>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</si>
  <si>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</si>
  <si>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</si>
  <si>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</si>
  <si>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</si>
  <si>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</si>
  <si>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</si>
  <si>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</si>
  <si>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</si>
  <si>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</si>
  <si>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</si>
  <si>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</si>
  <si>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</si>
  <si>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</si>
  <si>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</si>
  <si>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</si>
  <si>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</si>
  <si>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</si>
  <si>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</si>
  <si>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</si>
  <si>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</si>
  <si>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</si>
  <si>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</si>
  <si>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</si>
  <si>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</si>
  <si>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</si>
  <si>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</si>
  <si>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</si>
  <si>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</si>
  <si>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</si>
  <si>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</si>
  <si>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</si>
  <si>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</si>
  <si>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</si>
  <si>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</si>
  <si>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</si>
  <si>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</si>
  <si>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</si>
  <si>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</si>
  <si>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</si>
  <si>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</si>
  <si>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</si>
  <si>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</si>
  <si>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</si>
  <si>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</si>
  <si>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</si>
  <si>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</si>
  <si>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</si>
  <si>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</si>
  <si>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</si>
  <si>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</si>
  <si>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</si>
  <si>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</si>
  <si>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</si>
  <si>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</si>
  <si>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</si>
  <si>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</si>
  <si>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</si>
  <si>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</si>
  <si>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</si>
  <si>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</si>
  <si>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</si>
  <si>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</si>
  <si>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</si>
  <si>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</si>
  <si>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</si>
  <si>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</si>
  <si>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</si>
  <si>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</si>
  <si>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</si>
  <si>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</si>
  <si>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</si>
  <si>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</si>
  <si>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</si>
  <si>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</si>
  <si>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</si>
  <si>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</si>
  <si>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</si>
  <si>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</si>
  <si>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</si>
  <si>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</si>
  <si>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</si>
  <si>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</si>
  <si>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</si>
  <si>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</si>
  <si>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</si>
  <si>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</si>
  <si>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</si>
  <si>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</si>
  <si>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</si>
  <si>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</si>
  <si>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</si>
  <si>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</si>
  <si>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</si>
  <si>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</si>
  <si>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</si>
  <si>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</si>
  <si>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</si>
  <si>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</si>
  <si>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</si>
  <si>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</si>
  <si>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</si>
  <si>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</si>
  <si>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</si>
  <si>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</si>
  <si>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</si>
  <si>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</si>
  <si>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</si>
  <si>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</si>
  <si>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</si>
  <si>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</si>
  <si>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</si>
  <si>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</si>
  <si>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</si>
  <si>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</si>
  <si>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</si>
  <si>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</si>
  <si>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</si>
  <si>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</si>
  <si>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</si>
  <si>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</si>
  <si>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</si>
  <si>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</si>
  <si>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</si>
  <si>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</si>
  <si>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</si>
  <si>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</si>
  <si>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</si>
  <si>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</si>
  <si>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</si>
  <si>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</si>
  <si>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</si>
  <si>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</si>
  <si>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</si>
  <si>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</si>
  <si>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</si>
  <si>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</si>
  <si>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</si>
  <si>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</si>
  <si>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</si>
  <si>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</si>
  <si>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</si>
  <si>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</si>
  <si>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</si>
  <si>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</si>
  <si>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</si>
  <si>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</si>
  <si>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</si>
  <si>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</si>
  <si>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</si>
  <si>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</si>
  <si>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</si>
  <si>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</si>
  <si>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</si>
  <si>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</si>
  <si>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</si>
  <si>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</si>
  <si>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</si>
  <si>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</si>
  <si>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</si>
  <si>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</si>
  <si>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</si>
  <si>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</si>
  <si>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</si>
  <si>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</si>
  <si>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</si>
  <si>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</si>
  <si>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</si>
  <si>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</si>
  <si>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</si>
  <si>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</si>
  <si>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</si>
  <si>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</si>
  <si>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</si>
  <si>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</si>
  <si>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</si>
  <si>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</si>
  <si>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</si>
  <si>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</si>
  <si>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</si>
  <si>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</si>
  <si>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</si>
  <si>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</si>
  <si>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</si>
  <si>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</si>
  <si>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</si>
  <si>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</si>
  <si>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</si>
  <si>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</si>
  <si>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</si>
  <si>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</si>
  <si>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</si>
  <si>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</si>
  <si>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</si>
  <si>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</si>
  <si>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</si>
  <si>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</si>
  <si>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</si>
  <si>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</si>
  <si>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</si>
  <si>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</si>
  <si>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</si>
  <si>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</si>
  <si>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</si>
  <si>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</si>
  <si>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</si>
  <si>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</si>
  <si>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</si>
  <si>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</si>
  <si>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</si>
  <si>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</si>
  <si>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</si>
  <si>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</si>
  <si>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</si>
  <si>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</si>
  <si>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</si>
  <si>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</si>
  <si>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</si>
  <si>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</si>
  <si>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</si>
  <si>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</si>
  <si>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</si>
  <si>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</si>
  <si>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</si>
  <si>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</si>
  <si>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</si>
  <si>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</si>
  <si>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</si>
  <si>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</si>
  <si>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</si>
  <si>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</si>
  <si>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</si>
  <si>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</si>
  <si>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</si>
  <si>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</si>
  <si>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</si>
  <si>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</si>
  <si>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</si>
  <si>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</si>
  <si>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</si>
  <si>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</si>
  <si>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</si>
  <si>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</si>
  <si>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</si>
  <si>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</si>
  <si>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</si>
  <si>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</si>
  <si>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</si>
  <si>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</si>
  <si>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</si>
  <si>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</si>
  <si>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</si>
  <si>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</si>
  <si>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</si>
  <si>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</si>
  <si>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</si>
  <si>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</si>
  <si>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</si>
  <si>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</si>
  <si>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</si>
  <si>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</si>
  <si>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</si>
  <si>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</si>
  <si>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</si>
  <si>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</si>
  <si>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</si>
  <si>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</si>
  <si>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</si>
  <si>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</si>
  <si>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</si>
  <si>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</si>
  <si>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</si>
  <si>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</si>
  <si>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</si>
  <si>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</si>
  <si>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</si>
  <si>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</si>
  <si>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</si>
  <si>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</si>
  <si>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</si>
  <si>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</si>
  <si>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</si>
  <si>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</si>
  <si>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</si>
  <si>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</si>
  <si>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</si>
  <si>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</si>
  <si>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</si>
  <si>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</si>
  <si>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</si>
  <si>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</si>
  <si>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</si>
  <si>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</si>
  <si>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</si>
  <si>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</si>
  <si>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</si>
  <si>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</si>
  <si>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</si>
  <si>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</si>
  <si>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</si>
  <si>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</si>
  <si>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</si>
  <si>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</si>
  <si>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</si>
  <si>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</si>
  <si>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</si>
  <si>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</si>
  <si>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</si>
  <si>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</si>
  <si>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</si>
  <si>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</si>
  <si>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</si>
  <si>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</si>
  <si>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</si>
  <si>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</si>
  <si>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</si>
  <si>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</si>
  <si>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</si>
  <si>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</si>
  <si>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</si>
  <si>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</si>
  <si>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</si>
  <si>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</si>
  <si>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</si>
  <si>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</si>
  <si>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</si>
  <si>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</si>
  <si>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</si>
  <si>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</si>
  <si>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</si>
  <si>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</si>
  <si>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</si>
  <si>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</si>
  <si>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</si>
  <si>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</si>
  <si>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</si>
  <si>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</si>
  <si>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</si>
  <si>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</si>
  <si>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</si>
  <si>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</si>
  <si>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</si>
  <si>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</si>
  <si>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</si>
  <si>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</si>
  <si>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</si>
  <si>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</si>
  <si>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</si>
  <si>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</si>
  <si>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</si>
  <si>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</si>
  <si>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</si>
  <si>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</si>
  <si>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</si>
  <si>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</si>
  <si>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</si>
  <si>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</si>
  <si>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</si>
  <si>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</si>
  <si>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</si>
  <si>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</si>
  <si>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</si>
  <si>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</si>
  <si>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</si>
  <si>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</si>
  <si>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</si>
  <si>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</si>
  <si>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</si>
  <si>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</si>
  <si>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</si>
  <si>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</si>
  <si>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</si>
  <si>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</si>
  <si>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</si>
  <si>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</si>
  <si>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</si>
  <si>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</si>
  <si>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</si>
  <si>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</si>
  <si>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</si>
  <si>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</si>
  <si>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</si>
  <si>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</si>
  <si>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</si>
  <si>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</si>
  <si>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</si>
  <si>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</si>
  <si>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</si>
  <si>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</si>
  <si>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</si>
  <si>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</si>
  <si>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</si>
  <si>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</si>
  <si>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</si>
  <si>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</si>
  <si>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</si>
  <si>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</si>
  <si>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</si>
  <si>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</si>
  <si>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</si>
  <si>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</si>
  <si>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</si>
  <si>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</si>
  <si>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</si>
  <si>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</si>
  <si>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</si>
  <si>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</si>
  <si>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</si>
  <si>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</si>
  <si>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</si>
  <si>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</si>
  <si>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</si>
  <si>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</si>
  <si>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</si>
  <si>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</si>
  <si>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</si>
  <si>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</si>
  <si>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</si>
  <si>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</si>
  <si>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</si>
  <si>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</si>
  <si>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</si>
  <si>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</si>
  <si>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</si>
  <si>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</si>
  <si>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</si>
  <si>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</si>
  <si>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</si>
  <si>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</si>
  <si>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</si>
  <si>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</si>
  <si>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</si>
  <si>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</si>
  <si>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</si>
  <si>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</si>
  <si>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</si>
  <si>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</si>
  <si>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</si>
  <si>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</si>
  <si>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</si>
  <si>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</si>
  <si>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</si>
  <si>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</si>
  <si>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</si>
  <si>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</si>
  <si>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</si>
  <si>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</si>
  <si>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</si>
  <si>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</si>
  <si>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</si>
  <si>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</si>
  <si>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</si>
  <si>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</si>
  <si>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</si>
  <si>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</si>
  <si>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</si>
  <si>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</si>
  <si>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</si>
  <si>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</si>
  <si>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</si>
  <si>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</si>
  <si>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</si>
  <si>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</si>
  <si>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</si>
  <si>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</si>
  <si>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</si>
  <si>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</si>
  <si>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</si>
  <si>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</si>
  <si>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</si>
  <si>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</si>
  <si>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</si>
  <si>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</si>
  <si>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</si>
  <si>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</si>
  <si>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</si>
  <si>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</si>
  <si>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</si>
  <si>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</si>
  <si>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</si>
  <si>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</si>
  <si>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</si>
  <si>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</si>
  <si>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</si>
  <si>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</si>
  <si>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</si>
  <si>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</si>
  <si>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</si>
  <si>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</si>
  <si>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</si>
  <si>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</si>
  <si>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</si>
  <si>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</si>
  <si>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</si>
  <si>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</si>
  <si>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</si>
  <si>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</si>
  <si>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</si>
  <si>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</si>
  <si>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</si>
  <si>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</si>
  <si>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</si>
  <si>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</si>
  <si>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</si>
  <si>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</si>
  <si>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</si>
  <si>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</si>
  <si>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</si>
  <si>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</si>
  <si>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</si>
  <si>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</si>
  <si>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</si>
  <si>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</si>
  <si>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</si>
  <si>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</si>
  <si>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</si>
  <si>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</si>
  <si>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</si>
  <si>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</si>
  <si>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</si>
  <si>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</si>
  <si>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</si>
  <si>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</si>
  <si>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</si>
  <si>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</si>
  <si>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</si>
  <si>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</si>
  <si>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</si>
  <si>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</si>
  <si>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</si>
  <si>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</si>
  <si>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</si>
  <si>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</si>
  <si>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</si>
  <si>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</si>
  <si>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</si>
  <si>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</si>
  <si>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</si>
  <si>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</si>
  <si>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</si>
  <si>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</si>
  <si>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</si>
  <si>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</si>
  <si>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</si>
  <si>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</si>
  <si>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</si>
  <si>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</si>
  <si>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</si>
  <si>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</si>
  <si>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</si>
  <si>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</si>
  <si>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</si>
  <si>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</si>
  <si>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</si>
  <si>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</si>
  <si>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</si>
  <si>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</si>
  <si>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</si>
  <si>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</si>
  <si>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</si>
  <si>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</si>
  <si>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</si>
  <si>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</si>
  <si>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</si>
  <si>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</si>
  <si>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</si>
  <si>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</si>
  <si>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</si>
  <si>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</si>
  <si>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</si>
  <si>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</si>
  <si>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</si>
  <si>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</si>
  <si>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</si>
  <si>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</si>
  <si>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</si>
  <si>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</si>
  <si>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</si>
  <si>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</si>
  <si>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</si>
  <si>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</si>
  <si>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</si>
  <si>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</si>
  <si>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</si>
  <si>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</si>
  <si>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</si>
  <si>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</si>
  <si>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</si>
  <si>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</si>
  <si>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</si>
  <si>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</si>
  <si>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</si>
  <si>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</si>
  <si>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</si>
  <si>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</si>
  <si>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</si>
  <si>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</si>
  <si>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</si>
  <si>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</si>
  <si>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</si>
  <si>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</si>
  <si>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</si>
  <si>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</si>
  <si>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</si>
  <si>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</si>
  <si>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</si>
  <si>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</si>
  <si>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</si>
  <si>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</si>
  <si>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</si>
  <si>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</si>
  <si>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</si>
  <si>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</si>
  <si>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</si>
  <si>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</si>
  <si>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</si>
  <si>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</si>
  <si>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</si>
  <si>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</si>
  <si>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</si>
  <si>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</si>
  <si>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</si>
  <si>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</si>
  <si>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</si>
  <si>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</si>
  <si>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</si>
  <si>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</si>
  <si>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</si>
  <si>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</si>
  <si>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</si>
  <si>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</si>
  <si>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</si>
  <si>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</si>
  <si>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</si>
  <si>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</si>
  <si>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</si>
  <si>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</si>
  <si>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</si>
  <si>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</si>
  <si>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</si>
  <si>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</si>
  <si>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</si>
  <si>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</si>
  <si>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</si>
  <si>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</si>
  <si>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</si>
  <si>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</si>
  <si>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</si>
  <si>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</si>
  <si>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</si>
  <si>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</si>
  <si>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</si>
  <si>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</si>
  <si>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</si>
  <si>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</si>
  <si>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</si>
  <si>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</si>
  <si>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</si>
  <si>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</si>
  <si>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</si>
  <si>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</si>
  <si>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</si>
  <si>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</si>
  <si>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</si>
  <si>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</si>
  <si>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</si>
  <si>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</si>
  <si>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</si>
  <si>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</si>
  <si>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</si>
  <si>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</si>
  <si>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</si>
  <si>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</si>
  <si>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</si>
  <si>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</si>
  <si>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</si>
  <si>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</si>
  <si>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</si>
  <si>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</si>
  <si>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</si>
  <si>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</si>
  <si>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</si>
  <si>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</si>
  <si>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</si>
  <si>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</si>
  <si>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</si>
  <si>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</si>
  <si>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</si>
  <si>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</si>
  <si>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</si>
  <si>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</si>
  <si>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</si>
  <si>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</si>
  <si>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</si>
  <si>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</si>
  <si>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</si>
  <si>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</si>
  <si>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</si>
  <si>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</si>
  <si>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</si>
  <si>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</si>
  <si>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</si>
  <si>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</si>
  <si>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</si>
  <si>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</si>
  <si>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</si>
  <si>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</si>
  <si>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</si>
  <si>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</si>
  <si>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</si>
  <si>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</si>
  <si>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</si>
  <si>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</si>
  <si>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</si>
  <si>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</si>
  <si>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</si>
  <si>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</si>
  <si>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</si>
  <si>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</si>
  <si>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</si>
  <si>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</si>
  <si>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</si>
  <si>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</si>
  <si>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</si>
  <si>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</si>
  <si>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</si>
  <si>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</si>
  <si>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</si>
  <si>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</si>
  <si>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</si>
  <si>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</si>
  <si>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</si>
  <si>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</si>
  <si>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</si>
  <si>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</si>
  <si>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</si>
  <si>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</si>
  <si>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</si>
  <si>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</si>
  <si>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</si>
  <si>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</si>
  <si>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</si>
  <si>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</si>
  <si>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</si>
  <si>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</si>
  <si>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</si>
  <si>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</si>
  <si>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</si>
  <si>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</si>
  <si>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</si>
  <si>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</si>
  <si>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</si>
  <si>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</si>
  <si>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</si>
  <si>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</si>
  <si>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</si>
  <si>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</si>
  <si>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</si>
  <si>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</si>
  <si>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</si>
  <si>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</si>
  <si>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</si>
  <si>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</si>
  <si>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</si>
  <si>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</si>
  <si>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</si>
  <si>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</si>
  <si>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</si>
  <si>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</si>
  <si>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</si>
  <si>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</si>
  <si>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</si>
  <si>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</si>
  <si>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</si>
  <si>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</si>
  <si>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</si>
  <si>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</si>
  <si>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</si>
  <si>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</si>
  <si>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</si>
  <si>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</si>
  <si>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</si>
  <si>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</si>
  <si>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</si>
  <si>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</si>
  <si>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</si>
  <si>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</si>
  <si>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</si>
  <si>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</si>
  <si>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</si>
  <si>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</si>
  <si>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</si>
  <si>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</si>
  <si>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</si>
  <si>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</si>
  <si>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</si>
  <si>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</si>
  <si>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</si>
  <si>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</si>
  <si>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</si>
  <si>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</si>
  <si>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</si>
  <si>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</si>
  <si>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</si>
  <si>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</si>
  <si>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</si>
  <si>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</si>
  <si>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</si>
  <si>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</si>
  <si>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</si>
  <si>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</si>
  <si>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</si>
  <si>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</si>
  <si>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</si>
  <si>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</si>
  <si>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</si>
  <si>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</si>
  <si>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</si>
  <si>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</si>
  <si>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</si>
  <si>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</si>
  <si>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</si>
  <si>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</si>
  <si>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</si>
  <si>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</si>
  <si>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</si>
  <si>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</si>
  <si>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</si>
  <si>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</si>
  <si>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</si>
  <si>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</si>
  <si>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</si>
  <si>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</si>
  <si>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</si>
  <si>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</si>
  <si>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</si>
  <si>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</si>
  <si>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</si>
  <si>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</si>
  <si>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</si>
  <si>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</si>
  <si>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</si>
  <si>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</si>
  <si>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</si>
  <si>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</si>
  <si>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</si>
  <si>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</si>
  <si>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</si>
  <si>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</si>
  <si>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</si>
  <si>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</si>
  <si>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</si>
  <si>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</si>
  <si>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</si>
  <si>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</si>
  <si>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</si>
  <si>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</si>
  <si>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</si>
  <si>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</si>
  <si>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</si>
  <si>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</si>
  <si>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</si>
  <si>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</si>
  <si>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</si>
  <si>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</si>
  <si>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</si>
  <si>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</si>
  <si>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</si>
  <si>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</si>
  <si>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</si>
  <si>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</si>
  <si>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</si>
  <si>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</si>
  <si>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</si>
  <si>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</si>
  <si>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</si>
  <si>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</si>
  <si>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</si>
  <si>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</si>
  <si>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</si>
  <si>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</si>
  <si>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</si>
  <si>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</si>
  <si>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</si>
  <si>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</si>
  <si>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</si>
  <si>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</si>
  <si>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</si>
  <si>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</si>
  <si>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</si>
  <si>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</si>
  <si>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</si>
  <si>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</si>
  <si>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</si>
  <si>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</si>
  <si>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</si>
  <si>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</si>
  <si>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</si>
  <si>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</si>
  <si>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</si>
  <si>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</si>
  <si>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</si>
  <si>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</si>
  <si>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</si>
  <si>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</si>
  <si>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</si>
  <si>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</si>
  <si>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</si>
  <si>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</si>
  <si>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</si>
  <si>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</si>
  <si>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</si>
  <si>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</si>
  <si>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</si>
  <si>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</si>
  <si>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</si>
  <si>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</si>
  <si>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</si>
  <si>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</si>
  <si>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</si>
  <si>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</si>
  <si>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</si>
  <si>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</si>
  <si>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</si>
  <si>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</si>
  <si>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</si>
  <si>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</si>
  <si>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</si>
  <si>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</si>
  <si>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</si>
  <si>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</si>
  <si>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</si>
  <si>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</si>
  <si>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</si>
  <si>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</si>
  <si>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</si>
  <si>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</si>
  <si>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</si>
  <si>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</si>
  <si>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</si>
  <si>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</si>
  <si>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</si>
  <si>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</si>
  <si>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</si>
  <si>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</si>
  <si>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</si>
  <si>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</si>
  <si>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</si>
  <si>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</si>
  <si>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</si>
  <si>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</si>
  <si>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</si>
  <si>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</si>
  <si>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</si>
  <si>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</si>
  <si>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</si>
  <si>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</si>
  <si>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</si>
  <si>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</si>
  <si>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</si>
  <si>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</si>
  <si>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</si>
  <si>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</si>
  <si>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</si>
  <si>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</si>
  <si>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</si>
  <si>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</si>
  <si>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</si>
  <si>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</si>
  <si>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</si>
  <si>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</si>
  <si>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</si>
  <si>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</si>
  <si>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</si>
  <si>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</si>
  <si>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</si>
  <si>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</si>
  <si>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</si>
  <si>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</si>
  <si>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</si>
  <si>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</si>
  <si>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</si>
  <si>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</si>
  <si>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</si>
  <si>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</si>
  <si>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</si>
  <si>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</si>
  <si>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</si>
  <si>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</si>
  <si>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</si>
  <si>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</si>
  <si>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</si>
  <si>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</si>
  <si>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</si>
  <si>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</si>
  <si>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</si>
  <si>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</si>
  <si>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</si>
  <si>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</si>
  <si>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</si>
  <si>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</si>
  <si>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</si>
  <si>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</si>
  <si>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</si>
  <si>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</si>
  <si>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</si>
  <si>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</si>
  <si>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</si>
  <si>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</si>
  <si>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</si>
  <si>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</si>
  <si>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</si>
  <si>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</si>
  <si>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</si>
  <si>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</si>
  <si>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</si>
  <si>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</si>
  <si>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</si>
  <si>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</si>
  <si>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</si>
  <si>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</si>
  <si>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</si>
  <si>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</si>
  <si>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</si>
  <si>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</si>
  <si>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</si>
  <si>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</si>
  <si>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</si>
  <si>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</si>
  <si>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</si>
  <si>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</si>
  <si>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</si>
  <si>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</si>
  <si>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</si>
  <si>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</si>
  <si>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</si>
  <si>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</si>
  <si>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</si>
  <si>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</si>
  <si>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</si>
  <si>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</si>
  <si>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</si>
  <si>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</si>
  <si>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</si>
  <si>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</si>
  <si>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</si>
  <si>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</si>
  <si>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</si>
  <si>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</si>
  <si>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</si>
  <si>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</si>
  <si>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</si>
  <si>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</si>
  <si>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</si>
  <si>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</si>
  <si>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</si>
  <si>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</si>
  <si>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</si>
  <si>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</si>
  <si>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</si>
  <si>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</si>
  <si>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</si>
  <si>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</si>
  <si>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</si>
  <si>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</si>
  <si>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</si>
  <si>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</si>
  <si>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</si>
  <si>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</si>
  <si>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</si>
  <si>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</si>
  <si>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</si>
  <si>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</si>
  <si>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</si>
  <si>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</si>
  <si>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</si>
  <si>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</si>
  <si>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</si>
  <si>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</si>
  <si>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</si>
  <si>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</si>
  <si>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</si>
  <si>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</si>
  <si>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</si>
  <si>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</si>
  <si>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</si>
  <si>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</si>
  <si>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</si>
  <si>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</si>
  <si>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</si>
  <si>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</si>
  <si>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</si>
  <si>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</si>
  <si>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</si>
  <si>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</si>
  <si>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</si>
  <si>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</si>
  <si>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</si>
  <si>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</si>
  <si>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</si>
  <si>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</si>
  <si>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</si>
  <si>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</si>
  <si>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</si>
  <si>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</si>
  <si>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</si>
  <si>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</si>
  <si>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</si>
  <si>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</si>
  <si>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</si>
  <si>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</si>
  <si>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</si>
  <si>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</si>
  <si>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</si>
  <si>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</si>
  <si>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</si>
  <si>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</si>
  <si>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</si>
  <si>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</si>
  <si>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</si>
  <si>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</si>
  <si>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</si>
  <si>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</si>
  <si>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</si>
  <si>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</si>
  <si>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</si>
  <si>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</si>
  <si>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</si>
  <si>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</si>
  <si>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</si>
  <si>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</si>
  <si>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</si>
  <si>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</si>
  <si>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</si>
  <si>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</si>
  <si>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</si>
  <si>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</si>
  <si>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</si>
  <si>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</si>
  <si>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</si>
  <si>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</si>
  <si>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</si>
  <si>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</si>
  <si>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</si>
  <si>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</si>
  <si>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</si>
  <si>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</si>
  <si>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</si>
  <si>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</si>
  <si>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</si>
  <si>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</si>
  <si>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</si>
  <si>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</si>
  <si>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</si>
  <si>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</si>
  <si>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</si>
  <si>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</si>
  <si>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</si>
  <si>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</si>
  <si>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</si>
  <si>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</si>
  <si>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</si>
  <si>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</si>
  <si>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</si>
  <si>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</si>
  <si>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</si>
  <si>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</si>
  <si>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</si>
  <si>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</si>
  <si>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</si>
  <si>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</si>
  <si>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</si>
  <si>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</si>
  <si>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</si>
  <si>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</si>
  <si>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</si>
  <si>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</si>
  <si>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</si>
  <si>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</si>
  <si>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</si>
  <si>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</si>
  <si>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</si>
  <si>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</si>
  <si>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</si>
  <si>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</si>
  <si>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</si>
  <si>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</si>
  <si>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</si>
  <si>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</si>
  <si>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</si>
  <si>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</si>
  <si>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</si>
  <si>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</si>
  <si>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</si>
  <si>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</si>
  <si>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</si>
  <si>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</si>
  <si>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</si>
  <si>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</si>
  <si>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</si>
  <si>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</si>
  <si>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</si>
  <si>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</si>
  <si>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</si>
  <si>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</si>
  <si>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</si>
  <si>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</si>
  <si>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</si>
  <si>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</si>
  <si>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</si>
  <si>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</si>
  <si>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</si>
  <si>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</si>
  <si>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</si>
  <si>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</si>
  <si>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</si>
  <si>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</si>
  <si>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</si>
  <si>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</si>
  <si>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</si>
  <si>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</si>
  <si>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</si>
  <si>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</si>
  <si>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</si>
  <si>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</si>
  <si>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</si>
  <si>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</si>
  <si>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</si>
  <si>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</si>
  <si>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</si>
  <si>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</si>
  <si>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</si>
  <si>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</si>
  <si>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</si>
  <si>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</si>
  <si>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</si>
  <si>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</si>
  <si>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</si>
  <si>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</si>
  <si>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</si>
  <si>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</si>
  <si>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</si>
  <si>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</si>
  <si>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</si>
  <si>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</si>
  <si>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</si>
  <si>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</si>
  <si>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</si>
  <si>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</si>
  <si>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</si>
  <si>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</si>
  <si>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</si>
  <si>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</si>
  <si>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</si>
  <si>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</si>
  <si>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</si>
  <si>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</si>
  <si>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</si>
  <si>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</si>
  <si>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</si>
  <si>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</si>
  <si>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</si>
  <si>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</si>
  <si>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</si>
  <si>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</si>
  <si>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</si>
  <si>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</si>
  <si>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</si>
  <si>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</si>
  <si>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</si>
  <si>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</si>
  <si>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</si>
  <si>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</si>
  <si>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</si>
  <si>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</si>
  <si>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</si>
  <si>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</si>
  <si>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</si>
  <si>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</si>
  <si>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</si>
  <si>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</si>
  <si>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</si>
  <si>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</si>
  <si>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</si>
  <si>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</si>
  <si>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</si>
  <si>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</si>
  <si>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</si>
  <si>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</si>
  <si>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</si>
  <si>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</si>
  <si>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</si>
  <si>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</si>
  <si>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</si>
  <si>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</si>
  <si>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</si>
  <si>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</si>
  <si>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</si>
  <si>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</si>
  <si>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</si>
  <si>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</si>
  <si>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</si>
  <si>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</si>
  <si>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</si>
  <si>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</si>
  <si>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</si>
  <si>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</si>
  <si>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</si>
  <si>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</si>
  <si>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</si>
  <si>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</si>
  <si>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</si>
  <si>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</si>
  <si>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</si>
  <si>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</si>
  <si>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</si>
  <si>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</si>
  <si>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</si>
  <si>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</si>
  <si>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</si>
  <si>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</si>
  <si>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</si>
  <si>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</si>
  <si>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</si>
  <si>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</si>
  <si>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</si>
  <si>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</si>
  <si>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</si>
  <si>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</si>
  <si>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</si>
  <si>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</si>
  <si>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</si>
  <si>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</si>
  <si>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</si>
  <si>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</si>
  <si>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</si>
  <si>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</si>
  <si>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</si>
  <si>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</si>
  <si>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</si>
  <si>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</si>
  <si>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</si>
  <si>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</si>
  <si>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</si>
  <si>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</si>
  <si>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</si>
  <si>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</si>
  <si>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</si>
  <si>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</si>
  <si>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</si>
  <si>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</si>
  <si>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</si>
  <si>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</si>
  <si>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</si>
  <si>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</si>
  <si>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</si>
  <si>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</si>
  <si>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</si>
  <si>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</si>
  <si>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</si>
  <si>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</si>
  <si>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</si>
  <si>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</si>
  <si>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</si>
  <si>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</si>
  <si>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</si>
  <si>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</si>
  <si>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</si>
  <si>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</si>
  <si>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</si>
  <si>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</si>
  <si>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</si>
  <si>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</si>
  <si>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</si>
  <si>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</si>
  <si>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</si>
  <si>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</si>
  <si>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</si>
  <si>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</si>
  <si>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</si>
  <si>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</si>
  <si>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</si>
  <si>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</si>
  <si>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</si>
  <si>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</si>
  <si>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</si>
  <si>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</si>
  <si>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</si>
  <si>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</si>
  <si>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</si>
  <si>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</si>
  <si>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</si>
  <si>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</si>
  <si>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</si>
  <si>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</si>
  <si>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</si>
  <si>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</si>
  <si>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</si>
  <si>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</si>
  <si>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</si>
  <si>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</si>
  <si>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</si>
  <si>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</si>
  <si>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</si>
  <si>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</si>
  <si>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</si>
  <si>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</si>
  <si>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</si>
  <si>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</si>
  <si>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</si>
  <si>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</si>
  <si>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</si>
  <si>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</si>
  <si>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</si>
  <si>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</si>
  <si>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</si>
  <si>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</si>
  <si>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</si>
  <si>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</si>
  <si>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</si>
  <si>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</si>
  <si>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</si>
  <si>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</si>
  <si>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</si>
  <si>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</si>
  <si>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</si>
  <si>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</si>
  <si>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</si>
  <si>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</si>
  <si>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</si>
  <si>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</si>
  <si>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</si>
  <si>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</si>
  <si>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</si>
  <si>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</si>
  <si>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</si>
  <si>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</si>
  <si>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</si>
  <si>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</si>
  <si>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</si>
  <si>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</si>
  <si>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</si>
  <si>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</si>
  <si>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</si>
  <si>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</si>
  <si>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</si>
  <si>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</si>
  <si>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</si>
  <si>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</si>
  <si>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</si>
  <si>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</si>
  <si>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</si>
  <si>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</si>
  <si>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</si>
  <si>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</si>
  <si>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</si>
  <si>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</si>
  <si>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</si>
  <si>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</si>
  <si>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</si>
  <si>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</si>
  <si>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</si>
  <si>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</si>
  <si>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</si>
  <si>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</si>
  <si>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</si>
  <si>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</si>
  <si>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</si>
  <si>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</si>
  <si>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</si>
  <si>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</si>
  <si>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</si>
  <si>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</si>
  <si>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</si>
  <si>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</si>
  <si>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</si>
  <si>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</si>
  <si>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</si>
  <si>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</si>
  <si>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</si>
  <si>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</si>
  <si>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</si>
  <si>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</si>
  <si>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</si>
  <si>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</si>
  <si>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</si>
  <si>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</si>
  <si>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</si>
  <si>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</si>
  <si>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</si>
  <si>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</si>
  <si>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</si>
  <si>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</si>
  <si>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</si>
  <si>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</si>
  <si>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</si>
  <si>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</si>
  <si>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</si>
  <si>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</si>
  <si>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</si>
  <si>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</si>
  <si>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</si>
  <si>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</si>
  <si>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</si>
  <si>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</si>
  <si>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</si>
  <si>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</si>
  <si>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</si>
  <si>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</si>
  <si>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</si>
  <si>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</si>
  <si>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</si>
  <si>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</si>
  <si>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</si>
  <si>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</si>
  <si>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</si>
  <si>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</si>
  <si>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</si>
  <si>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</si>
  <si>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</si>
  <si>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</si>
  <si>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</si>
  <si>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</si>
  <si>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</si>
  <si>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</si>
  <si>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</si>
  <si>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</si>
  <si>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</si>
  <si>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</si>
  <si>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</si>
  <si>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</si>
  <si>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</si>
  <si>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</si>
  <si>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</si>
  <si>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</si>
  <si>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</si>
  <si>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</si>
  <si>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</si>
  <si>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</si>
  <si>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</si>
  <si>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</si>
  <si>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</si>
  <si>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</si>
  <si>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</si>
  <si>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</si>
  <si>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</si>
  <si>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</si>
  <si>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</si>
  <si>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</si>
  <si>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</si>
  <si>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</si>
  <si>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</si>
  <si>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</si>
  <si>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</si>
  <si>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</si>
  <si>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</si>
  <si>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</si>
  <si>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</si>
  <si>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</si>
  <si>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</si>
  <si>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</si>
  <si>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</si>
  <si>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</si>
  <si>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</si>
  <si>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</si>
  <si>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</si>
  <si>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</si>
  <si>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</si>
  <si>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</si>
  <si>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</si>
  <si>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</si>
  <si>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</si>
  <si>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</si>
  <si>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</si>
  <si>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</si>
  <si>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</si>
  <si>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</si>
  <si>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</si>
  <si>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</si>
  <si>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</si>
  <si>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</si>
  <si>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</si>
  <si>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</si>
  <si>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</si>
  <si>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</si>
  <si>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</si>
  <si>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</si>
  <si>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</si>
  <si>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</si>
  <si>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</si>
  <si>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</si>
  <si>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</si>
  <si>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</si>
  <si>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</si>
  <si>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</si>
  <si>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</si>
  <si>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</si>
  <si>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</si>
  <si>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</si>
  <si>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</si>
  <si>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</si>
  <si>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</si>
  <si>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</si>
  <si>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</si>
  <si>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</si>
  <si>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</si>
  <si>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</si>
  <si>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</si>
  <si>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</si>
  <si>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</si>
  <si>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</si>
  <si>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</si>
  <si>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</si>
  <si>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</si>
  <si>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</si>
  <si>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</si>
  <si>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</si>
  <si>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</si>
  <si>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</si>
  <si>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</si>
  <si>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</si>
  <si>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</si>
  <si>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</si>
  <si>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</si>
  <si>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</si>
  <si>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</si>
  <si>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</si>
  <si>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</si>
  <si>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</si>
  <si>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</si>
  <si>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</si>
  <si>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</si>
  <si>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</si>
  <si>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</si>
  <si>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</si>
  <si>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</si>
  <si>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</si>
  <si>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</si>
  <si>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</si>
  <si>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</si>
  <si>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</si>
  <si>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</si>
  <si>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</si>
  <si>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</si>
  <si>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</si>
  <si>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</si>
  <si>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</si>
  <si>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</si>
  <si>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</si>
  <si>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</si>
  <si>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</si>
  <si>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</si>
  <si>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</si>
  <si>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</si>
  <si>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</si>
  <si>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</si>
  <si>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</si>
  <si>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</si>
  <si>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</si>
  <si>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</si>
  <si>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</si>
  <si>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</si>
  <si>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</si>
  <si>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</si>
  <si>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</si>
  <si>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</si>
  <si>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</si>
  <si>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</si>
  <si>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</si>
  <si>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</si>
  <si>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</si>
  <si>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</si>
  <si>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</si>
  <si>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</si>
  <si>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</si>
  <si>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</si>
  <si>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</si>
  <si>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</si>
  <si>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</si>
  <si>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</si>
  <si>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</si>
  <si>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</si>
  <si>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</si>
  <si>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</si>
  <si>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</si>
  <si>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</si>
  <si>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</si>
  <si>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</si>
  <si>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</si>
  <si>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</si>
  <si>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</si>
  <si>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</si>
  <si>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</si>
  <si>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</si>
  <si>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</si>
  <si>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</si>
  <si>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</si>
  <si>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</si>
  <si>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</si>
  <si>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</si>
  <si>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</si>
  <si>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</si>
  <si>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</si>
  <si>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</si>
  <si>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</si>
  <si>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</si>
  <si>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</si>
  <si>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</si>
  <si>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</si>
  <si>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</si>
  <si>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</si>
  <si>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</si>
  <si>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</si>
  <si>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</si>
  <si>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</si>
  <si>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</si>
  <si>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</si>
  <si>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</si>
  <si>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</si>
  <si>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</si>
  <si>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</si>
  <si>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</si>
  <si>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</si>
  <si>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</si>
  <si>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</si>
  <si>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</si>
  <si>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</si>
  <si>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</si>
  <si>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</si>
  <si>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</si>
  <si>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</si>
  <si>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</si>
  <si>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</si>
  <si>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</si>
  <si>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</si>
  <si>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</si>
  <si>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</si>
  <si>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</si>
  <si>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</si>
  <si>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</si>
  <si>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</si>
  <si>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</si>
  <si>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</si>
  <si>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</si>
  <si>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</si>
  <si>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</si>
  <si>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</si>
  <si>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</si>
  <si>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</si>
  <si>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</si>
  <si>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</si>
  <si>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</si>
  <si>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</si>
  <si>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</si>
  <si>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</si>
  <si>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</si>
  <si>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</si>
  <si>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</si>
  <si>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</si>
  <si>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</si>
  <si>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</si>
  <si>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</si>
  <si>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</si>
  <si>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</si>
  <si>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</si>
  <si>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</si>
  <si>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</si>
  <si>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</si>
  <si>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</si>
  <si>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</si>
  <si>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</si>
  <si>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</si>
  <si>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</si>
  <si>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</si>
  <si>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</si>
  <si>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</si>
  <si>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</si>
  <si>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</si>
  <si>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</si>
  <si>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</si>
  <si>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</si>
  <si>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</si>
  <si>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</si>
  <si>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</si>
  <si>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</si>
  <si>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</si>
  <si>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</si>
  <si>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</si>
  <si>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</si>
  <si>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</si>
  <si>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</si>
  <si>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</si>
  <si>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</si>
  <si>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</si>
  <si>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</si>
  <si>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</si>
  <si>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</si>
  <si>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</si>
  <si>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</si>
  <si>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</si>
  <si>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</si>
  <si>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</si>
  <si>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</si>
  <si>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</si>
  <si>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</si>
  <si>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</si>
  <si>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</si>
  <si>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</si>
  <si>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</si>
  <si>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</si>
  <si>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</si>
  <si>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</si>
  <si>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</si>
  <si>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</si>
  <si>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</si>
  <si>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</si>
  <si>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</si>
  <si>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</si>
  <si>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</si>
  <si>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</si>
  <si>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</si>
  <si>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</si>
  <si>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</si>
  <si>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</si>
  <si>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</si>
  <si>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</si>
  <si>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</si>
  <si>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</si>
  <si>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</si>
  <si>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</si>
  <si>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</si>
  <si>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</si>
  <si>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</si>
  <si>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</si>
  <si>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</si>
  <si>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</si>
  <si>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</si>
  <si>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</si>
  <si>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</si>
  <si>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</si>
  <si>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</si>
  <si>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</si>
  <si>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</si>
  <si>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</si>
  <si>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</si>
  <si>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</si>
  <si>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</si>
  <si>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</si>
  <si>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</si>
  <si>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</si>
  <si>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</si>
  <si>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</si>
  <si>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</si>
  <si>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</si>
  <si>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</si>
  <si>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</si>
  <si>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</si>
  <si>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</si>
  <si>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</si>
  <si>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</si>
  <si>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</si>
  <si>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</si>
  <si>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</si>
  <si>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</si>
  <si>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</si>
  <si>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</si>
  <si>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</si>
  <si>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</si>
  <si>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</si>
  <si>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</si>
  <si>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</si>
  <si>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</si>
  <si>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</si>
  <si>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</si>
  <si>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</si>
  <si>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</si>
  <si>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</si>
  <si>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</si>
  <si>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</si>
  <si>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</si>
  <si>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</si>
  <si>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</si>
  <si>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</si>
  <si>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</si>
  <si>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</si>
  <si>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</si>
  <si>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</si>
  <si>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</si>
  <si>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</si>
  <si>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</si>
  <si>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</si>
  <si>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</si>
  <si>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</si>
  <si>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</si>
  <si>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</si>
  <si>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</si>
  <si>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</si>
  <si>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</si>
  <si>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</si>
  <si>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</si>
  <si>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</si>
  <si>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</si>
  <si>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</si>
  <si>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</si>
  <si>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</si>
  <si>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</si>
  <si>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</si>
  <si>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</si>
  <si>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</si>
  <si>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</si>
  <si>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</si>
  <si>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</si>
  <si>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</si>
  <si>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</si>
  <si>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</si>
  <si>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</si>
  <si>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</si>
  <si>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</si>
  <si>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</si>
  <si>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</si>
  <si>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</si>
  <si>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</si>
  <si>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</si>
  <si>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</si>
  <si>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</si>
  <si>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</si>
  <si>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</si>
  <si>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</si>
  <si>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</si>
  <si>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</si>
  <si>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</si>
  <si>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</si>
  <si>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</si>
  <si>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</si>
  <si>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</si>
  <si>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</si>
  <si>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</si>
  <si>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</si>
  <si>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</si>
  <si>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</si>
  <si>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</si>
  <si>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</si>
  <si>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</si>
  <si>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</si>
  <si>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</si>
  <si>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</si>
  <si>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</si>
  <si>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</si>
  <si>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</si>
  <si>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</si>
  <si>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</si>
  <si>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</si>
  <si>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</si>
  <si>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</si>
  <si>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</si>
  <si>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</si>
  <si>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</si>
  <si>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</si>
  <si>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</si>
  <si>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</si>
  <si>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</si>
  <si>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</si>
  <si>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</si>
  <si>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</si>
  <si>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</si>
  <si>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</si>
  <si>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</si>
  <si>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</si>
  <si>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</si>
  <si>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</si>
  <si>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</si>
  <si>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</si>
  <si>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</si>
  <si>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</si>
  <si>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</si>
  <si>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</si>
  <si>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</si>
  <si>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</si>
  <si>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</si>
  <si>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</si>
  <si>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</si>
  <si>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</si>
  <si>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</si>
  <si>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</si>
  <si>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</si>
  <si>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</si>
  <si>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</si>
  <si>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</si>
  <si>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</si>
  <si>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</si>
  <si>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</si>
  <si>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</si>
  <si>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</si>
  <si>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</si>
  <si>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</si>
  <si>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</si>
  <si>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</si>
  <si>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</si>
  <si>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</si>
  <si>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</si>
  <si>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</si>
  <si>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</si>
  <si>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</si>
  <si>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</si>
  <si>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</si>
  <si>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</si>
  <si>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</si>
  <si>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</si>
  <si>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</si>
  <si>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</si>
  <si>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</si>
  <si>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</si>
  <si>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</si>
  <si>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</si>
  <si>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</si>
  <si>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</si>
  <si>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</si>
  <si>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</si>
  <si>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</si>
  <si>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</si>
  <si>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</si>
  <si>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</si>
  <si>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</si>
  <si>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</si>
  <si>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</si>
  <si>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</si>
  <si>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</si>
  <si>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</si>
  <si>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</si>
  <si>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</si>
  <si>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</si>
  <si>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</si>
  <si>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</si>
  <si>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</si>
  <si>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</si>
  <si>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</si>
  <si>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</si>
  <si>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</si>
  <si>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</si>
  <si>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</si>
  <si>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</si>
  <si>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</si>
  <si>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</si>
  <si>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</si>
  <si>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</si>
  <si>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</si>
  <si>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</si>
  <si>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</si>
  <si>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</si>
  <si>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</si>
  <si>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</si>
  <si>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</si>
  <si>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</si>
  <si>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</si>
  <si>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</si>
  <si>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</si>
  <si>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</si>
  <si>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</si>
  <si>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</si>
  <si>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</si>
  <si>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</si>
  <si>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</si>
  <si>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</si>
  <si>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</si>
  <si>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</si>
  <si>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</si>
  <si>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</si>
  <si>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</si>
  <si>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</si>
  <si>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</si>
  <si>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</si>
  <si>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</si>
  <si>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</si>
  <si>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</si>
  <si>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</si>
  <si>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</si>
  <si>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</si>
  <si>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</si>
  <si>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</si>
  <si>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</si>
  <si>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</si>
  <si>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</si>
  <si>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</si>
  <si>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</si>
  <si>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</si>
  <si>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</si>
  <si>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</si>
  <si>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</si>
  <si>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</si>
  <si>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</si>
  <si>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</si>
  <si>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</si>
  <si>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</si>
  <si>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</si>
  <si>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</si>
  <si>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</si>
  <si>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</si>
  <si>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</si>
  <si>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</si>
  <si>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</si>
  <si>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</si>
  <si>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</si>
  <si>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</si>
  <si>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</si>
  <si>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</si>
  <si>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</si>
  <si>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</si>
  <si>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</si>
  <si>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</si>
  <si>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</si>
  <si>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</si>
  <si>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</si>
  <si>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</si>
  <si>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</si>
  <si>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</si>
  <si>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</si>
  <si>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</si>
  <si>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</si>
  <si>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</si>
  <si>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</si>
  <si>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</si>
  <si>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</si>
  <si>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</si>
  <si>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</si>
  <si>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</si>
  <si>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</si>
  <si>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</si>
  <si>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</si>
  <si>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</si>
  <si>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</si>
  <si>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</si>
  <si>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</si>
  <si>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</si>
  <si>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</si>
  <si>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</si>
  <si>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</si>
  <si>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</si>
  <si>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</si>
  <si>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</si>
  <si>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</si>
  <si>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</si>
  <si>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</si>
  <si>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</si>
  <si>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</si>
  <si>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</si>
  <si>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</si>
  <si>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</si>
  <si>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</si>
  <si>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</si>
  <si>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</si>
  <si>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</si>
  <si>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</si>
  <si>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</si>
  <si>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</si>
  <si>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</si>
  <si>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</si>
  <si>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</si>
  <si>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</si>
  <si>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</si>
  <si>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</si>
  <si>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</si>
  <si>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</si>
  <si>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</si>
  <si>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</si>
  <si>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</si>
  <si>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</si>
  <si>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</si>
  <si>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</si>
  <si>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</si>
  <si>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</si>
  <si>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</si>
  <si>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</si>
  <si>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</si>
  <si>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</si>
  <si>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</si>
  <si>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</si>
  <si>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</si>
  <si>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</si>
  <si>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</si>
  <si>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</si>
  <si>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</si>
  <si>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</si>
  <si>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</si>
  <si>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</si>
  <si>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</si>
  <si>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</si>
  <si>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</si>
  <si>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</si>
  <si>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</si>
  <si>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</si>
  <si>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</si>
  <si>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</si>
  <si>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</si>
  <si>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</si>
  <si>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</si>
  <si>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</si>
  <si>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</si>
  <si>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</si>
  <si>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</si>
  <si>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</si>
  <si>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</si>
  <si>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</si>
  <si>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</si>
  <si>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</si>
  <si>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</si>
  <si>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</si>
  <si>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</si>
  <si>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</si>
  <si>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</si>
  <si>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</si>
  <si>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</si>
  <si>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</si>
  <si>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</si>
  <si>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</si>
  <si>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</si>
  <si>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</si>
  <si>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</si>
  <si>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</si>
  <si>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</si>
  <si>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</si>
  <si>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</si>
  <si>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</si>
  <si>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</si>
  <si>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</si>
  <si>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</si>
  <si>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</si>
  <si>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</si>
  <si>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</si>
  <si>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</si>
  <si>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</si>
  <si>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</si>
  <si>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</si>
  <si>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</si>
  <si>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</si>
  <si>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</si>
  <si>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</si>
  <si>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</si>
  <si>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</si>
  <si>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</si>
  <si>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</si>
  <si>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</si>
  <si>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</si>
  <si>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</si>
  <si>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</si>
  <si>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</si>
  <si>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</si>
  <si>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</si>
  <si>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</si>
  <si>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</si>
  <si>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</si>
  <si>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</si>
  <si>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</si>
  <si>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</si>
  <si>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</si>
  <si>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</si>
  <si>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</si>
  <si>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</si>
  <si>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</si>
  <si>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</si>
  <si>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</si>
  <si>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</si>
  <si>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</si>
  <si>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</si>
  <si>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</si>
  <si>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</si>
  <si>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</si>
  <si>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</si>
  <si>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</si>
  <si>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</si>
  <si>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</si>
  <si>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</si>
  <si>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</si>
  <si>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</si>
  <si>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</si>
  <si>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</si>
  <si>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</si>
  <si>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</si>
  <si>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</si>
  <si>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</si>
  <si>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</si>
  <si>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</si>
  <si>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</si>
  <si>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</si>
  <si>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</si>
  <si>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</si>
  <si>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</si>
  <si>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</si>
  <si>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</si>
  <si>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</si>
  <si>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</si>
  <si>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</si>
  <si>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</si>
  <si>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</si>
  <si>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</si>
  <si>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</si>
  <si>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</si>
  <si>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</si>
  <si>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</si>
  <si>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</si>
  <si>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</si>
  <si>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</si>
  <si>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</si>
  <si>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</si>
  <si>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</si>
  <si>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</si>
  <si>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</si>
  <si>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</si>
  <si>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</si>
  <si>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</si>
  <si>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</si>
  <si>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</si>
  <si>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</si>
  <si>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</si>
  <si>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</si>
  <si>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</si>
  <si>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</si>
  <si>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</si>
  <si>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</si>
  <si>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</si>
  <si>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</si>
  <si>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</si>
  <si>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</si>
  <si>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</si>
  <si>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</si>
  <si>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</si>
  <si>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</si>
  <si>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</si>
  <si>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</si>
  <si>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</si>
  <si>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</si>
  <si>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</si>
  <si>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</si>
  <si>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</si>
  <si>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</si>
  <si>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</si>
  <si>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</si>
  <si>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</si>
  <si>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</si>
  <si>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</si>
  <si>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</si>
  <si>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</si>
  <si>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</si>
  <si>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</si>
  <si>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</si>
  <si>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</si>
  <si>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</si>
  <si>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</si>
  <si>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</si>
  <si>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</si>
  <si>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</si>
  <si>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</si>
  <si>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</si>
  <si>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</si>
  <si>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</si>
  <si>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</si>
  <si>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</si>
  <si>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</si>
  <si>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</si>
  <si>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</si>
  <si>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</si>
  <si>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</si>
  <si>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</si>
  <si>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</si>
  <si>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</si>
  <si>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</si>
  <si>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</si>
  <si>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</si>
  <si>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</si>
  <si>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</si>
  <si>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</si>
  <si>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</si>
  <si>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</si>
  <si>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</si>
  <si>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</si>
  <si>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</si>
  <si>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</si>
  <si>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</si>
  <si>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</si>
  <si>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</si>
  <si>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</si>
  <si>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</si>
  <si>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</si>
  <si>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</si>
  <si>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</si>
  <si>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</si>
  <si>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</si>
  <si>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</si>
  <si>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</si>
  <si>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</si>
  <si>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</si>
  <si>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</si>
  <si>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</si>
  <si>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</si>
  <si>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</si>
  <si>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</si>
  <si>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</si>
  <si>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</si>
  <si>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</si>
  <si>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</si>
  <si>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</si>
  <si>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</si>
  <si>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</si>
  <si>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</si>
  <si>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</si>
  <si>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</si>
  <si>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</si>
  <si>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</si>
  <si>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</si>
  <si>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</si>
  <si>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</si>
  <si>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</si>
  <si>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</si>
  <si>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</si>
  <si>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</si>
  <si>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</si>
  <si>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</si>
  <si>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</si>
  <si>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</si>
  <si>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</si>
  <si>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</si>
  <si>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</si>
  <si>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</si>
  <si>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</si>
  <si>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</si>
  <si>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</si>
  <si>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</si>
  <si>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</si>
  <si>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</si>
  <si>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</si>
  <si>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</si>
  <si>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</si>
  <si>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</si>
  <si>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</si>
  <si>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</si>
  <si>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</si>
  <si>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</si>
  <si>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</si>
  <si>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</si>
  <si>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</si>
  <si>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</si>
  <si>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</si>
  <si>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</si>
  <si>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</si>
  <si>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</si>
  <si>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</si>
  <si>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</si>
  <si>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</si>
  <si>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</si>
  <si>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</si>
  <si>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</si>
  <si>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</si>
  <si>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</si>
  <si>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</si>
  <si>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</si>
  <si>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</si>
  <si>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</si>
  <si>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</si>
  <si>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</si>
  <si>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</si>
  <si>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</si>
  <si>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</si>
  <si>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</si>
  <si>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</si>
  <si>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</si>
  <si>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</si>
  <si>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</si>
  <si>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</si>
  <si>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</si>
  <si>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</si>
  <si>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</si>
  <si>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</si>
  <si>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</si>
  <si>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</si>
  <si>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</si>
  <si>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</si>
  <si>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</si>
  <si>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</si>
  <si>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</si>
  <si>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</si>
  <si>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</si>
  <si>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</si>
  <si>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</si>
  <si>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</si>
  <si>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</si>
  <si>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</si>
  <si>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</si>
  <si>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</si>
  <si>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</si>
  <si>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</si>
  <si>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</si>
  <si>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</si>
  <si>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</si>
  <si>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</si>
  <si>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</si>
  <si>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</si>
  <si>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</si>
  <si>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</si>
  <si>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</si>
  <si>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</si>
  <si>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</si>
  <si>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</si>
  <si>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</si>
  <si>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</si>
  <si>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</si>
  <si>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</si>
  <si>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</si>
  <si>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</si>
  <si>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</si>
  <si>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</si>
  <si>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</si>
  <si>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</si>
  <si>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</si>
  <si>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</si>
  <si>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</si>
  <si>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</si>
  <si>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</si>
  <si>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</si>
  <si>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</si>
  <si>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</si>
  <si>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</si>
  <si>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</si>
  <si>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</si>
  <si>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</si>
  <si>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</si>
  <si>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</si>
  <si>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</si>
  <si>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</si>
  <si>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</si>
  <si>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</si>
  <si>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</si>
  <si>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</si>
  <si>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</si>
  <si>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</si>
  <si>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</si>
  <si>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</si>
  <si>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</si>
  <si>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</si>
  <si>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</si>
  <si>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</si>
  <si>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</si>
  <si>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</si>
  <si>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</si>
  <si>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</si>
  <si>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</si>
  <si>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</si>
  <si>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</si>
  <si>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</si>
  <si>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</si>
  <si>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</si>
  <si>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</si>
  <si>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</si>
  <si>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</si>
  <si>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</si>
  <si>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</si>
  <si>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</si>
  <si>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</si>
  <si>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</si>
  <si>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</si>
  <si>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</si>
  <si>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</si>
  <si>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</si>
  <si>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</si>
  <si>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</si>
  <si>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</si>
  <si>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</si>
  <si>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</si>
  <si>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</si>
  <si>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</si>
  <si>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</si>
  <si>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</si>
  <si>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</si>
  <si>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</si>
  <si>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</si>
  <si>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</si>
  <si>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</si>
  <si>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</si>
  <si>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</si>
  <si>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</si>
  <si>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</si>
  <si>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</si>
  <si>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</si>
  <si>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</si>
  <si>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</si>
  <si>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</si>
  <si>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</si>
  <si>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</si>
  <si>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</si>
  <si>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</si>
  <si>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</si>
  <si>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</si>
  <si>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</si>
  <si>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</si>
  <si>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</si>
  <si>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</si>
  <si>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</si>
  <si>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</si>
  <si>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</si>
  <si>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</si>
  <si>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</si>
  <si>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</si>
  <si>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</si>
  <si>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</si>
  <si>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</si>
  <si>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</si>
  <si>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</si>
  <si>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</si>
  <si>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</si>
  <si>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</si>
  <si>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</si>
  <si>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</si>
  <si>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</si>
  <si>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</si>
  <si>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</si>
  <si>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</si>
  <si>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</si>
  <si>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</si>
  <si>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</si>
  <si>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</si>
  <si>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</si>
  <si>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</si>
  <si>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</si>
  <si>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</si>
  <si>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</si>
  <si>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</si>
  <si>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</si>
  <si>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</si>
  <si>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</si>
  <si>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</si>
  <si>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</si>
  <si>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</si>
  <si>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</si>
  <si>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</si>
  <si>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</si>
  <si>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</si>
  <si>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</si>
  <si>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</si>
  <si>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</si>
  <si>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</si>
  <si>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</si>
  <si>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</si>
  <si>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</si>
  <si>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</si>
  <si>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</si>
  <si>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</si>
  <si>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</si>
  <si>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</si>
  <si>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</si>
  <si>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</si>
  <si>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</si>
  <si>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</si>
  <si>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</si>
  <si>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</si>
  <si>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</si>
  <si>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</si>
  <si>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</si>
  <si>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</si>
  <si>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</si>
  <si>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</si>
  <si>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</si>
  <si>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</si>
  <si>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</si>
  <si>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</si>
  <si>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</si>
  <si>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</si>
  <si>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</si>
  <si>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</si>
  <si>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</si>
  <si>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</si>
  <si>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</si>
  <si>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</si>
  <si>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</si>
  <si>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</si>
  <si>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</si>
  <si>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</si>
  <si>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</si>
  <si>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</si>
  <si>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</si>
  <si>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</si>
  <si>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</si>
  <si>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</si>
  <si>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</si>
  <si>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</si>
  <si>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</si>
  <si>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</si>
  <si>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</si>
  <si>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</si>
  <si>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</si>
  <si>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</si>
  <si>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</si>
  <si>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</si>
  <si>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</si>
  <si>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</si>
  <si>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</si>
  <si>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</si>
  <si>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</si>
  <si>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</si>
  <si>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</si>
  <si>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</si>
  <si>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</si>
  <si>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</si>
  <si>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</si>
  <si>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</si>
  <si>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</si>
  <si>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</si>
  <si>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</si>
  <si>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</si>
  <si>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</si>
  <si>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</si>
  <si>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</si>
  <si>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</si>
  <si>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</si>
  <si>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</si>
  <si>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</si>
  <si>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</si>
  <si>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</si>
  <si>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</si>
  <si>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</si>
  <si>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</si>
  <si>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</si>
  <si>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</si>
  <si>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</si>
  <si>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</si>
  <si>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</si>
  <si>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</si>
  <si>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</si>
  <si>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</si>
  <si>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</si>
  <si>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</si>
  <si>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</si>
  <si>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</si>
  <si>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</si>
  <si>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</si>
  <si>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</si>
  <si>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</si>
  <si>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</si>
  <si>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</si>
  <si>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</si>
  <si>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</si>
  <si>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</si>
  <si>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</si>
  <si>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</si>
  <si>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</si>
  <si>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</si>
  <si>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</si>
  <si>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</si>
  <si>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</si>
  <si>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</si>
  <si>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</si>
  <si>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</si>
  <si>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</si>
  <si>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</si>
  <si>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</si>
  <si>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</si>
  <si>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</si>
  <si>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</si>
  <si>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</si>
  <si>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</si>
  <si>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</si>
  <si>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</si>
  <si>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</si>
  <si>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</si>
  <si>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</si>
  <si>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</si>
  <si>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</si>
  <si>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</si>
  <si>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</si>
  <si>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</si>
  <si>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</si>
  <si>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</si>
  <si>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</si>
  <si>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</si>
  <si>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</si>
  <si>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</si>
  <si>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</si>
  <si>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</si>
  <si>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</si>
  <si>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</si>
  <si>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</si>
  <si>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</si>
  <si>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</si>
  <si>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</si>
  <si>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</si>
  <si>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</si>
  <si>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</si>
  <si>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</si>
  <si>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</si>
  <si>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</si>
  <si>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</si>
  <si>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</si>
  <si>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</si>
  <si>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</si>
  <si>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</si>
  <si>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</si>
  <si>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</si>
  <si>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</si>
  <si>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</si>
  <si>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</si>
  <si>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</si>
  <si>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</si>
  <si>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</si>
  <si>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</si>
  <si>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</si>
  <si>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</si>
  <si>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</si>
  <si>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</si>
  <si>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</si>
  <si>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</si>
  <si>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</si>
  <si>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</si>
  <si>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</si>
  <si>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</si>
  <si>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</si>
  <si>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</si>
  <si>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</si>
  <si>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</si>
  <si>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</si>
  <si>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</si>
  <si>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</si>
  <si>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</si>
  <si>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</si>
  <si>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</si>
  <si>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</si>
  <si>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</si>
  <si>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</si>
  <si>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</si>
  <si>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</si>
  <si>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</si>
  <si>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</si>
  <si>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</si>
  <si>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</si>
  <si>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</si>
  <si>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</si>
  <si>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</si>
  <si>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</si>
  <si>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</si>
  <si>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</si>
  <si>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</si>
  <si>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</si>
  <si>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</si>
  <si>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</si>
  <si>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</si>
  <si>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</si>
  <si>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</si>
  <si>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</si>
  <si>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</si>
  <si>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</si>
  <si>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</si>
  <si>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</si>
  <si>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</si>
  <si>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</si>
  <si>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</si>
  <si>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</si>
  <si>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</si>
  <si>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</si>
  <si>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</si>
  <si>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</si>
  <si>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</si>
  <si>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</si>
  <si>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</si>
  <si>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</si>
  <si>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</si>
  <si>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</si>
  <si>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</si>
  <si>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</si>
  <si>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</si>
  <si>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</si>
  <si>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</si>
  <si>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</si>
  <si>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</si>
  <si>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</si>
  <si>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</si>
  <si>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</si>
  <si>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</si>
  <si>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</si>
  <si>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</si>
  <si>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</si>
  <si>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</si>
  <si>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</si>
  <si>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</si>
  <si>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</si>
  <si>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</si>
  <si>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</si>
  <si>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</si>
  <si>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</si>
  <si>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</si>
  <si>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</si>
  <si>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</si>
  <si>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</si>
  <si>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</si>
  <si>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</si>
  <si>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</si>
  <si>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</si>
  <si>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</si>
  <si>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</si>
  <si>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</si>
  <si>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</si>
  <si>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</si>
  <si>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</si>
  <si>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</si>
  <si>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</si>
  <si>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</si>
  <si>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</si>
  <si>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</si>
  <si>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</si>
  <si>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</si>
  <si>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</si>
  <si>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</si>
  <si>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</si>
  <si>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</si>
  <si>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</si>
  <si>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</si>
  <si>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</si>
  <si>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</si>
  <si>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</si>
  <si>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</si>
  <si>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</si>
  <si>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</si>
  <si>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</si>
  <si>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</si>
  <si>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</si>
  <si>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</si>
  <si>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</si>
  <si>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</si>
  <si>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</si>
  <si>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</si>
  <si>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</si>
  <si>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</si>
  <si>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</si>
  <si>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</si>
  <si>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</si>
  <si>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</si>
  <si>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</si>
  <si>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</si>
  <si>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</si>
  <si>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</si>
  <si>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</si>
  <si>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</si>
  <si>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</si>
  <si>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</si>
  <si>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</si>
  <si>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</si>
  <si>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</si>
  <si>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</si>
  <si>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</si>
  <si>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</si>
  <si>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</si>
  <si>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</si>
  <si>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</si>
  <si>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</si>
  <si>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</si>
  <si>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</si>
  <si>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</si>
  <si>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</si>
  <si>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</si>
  <si>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</si>
  <si>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</si>
  <si>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</si>
  <si>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</si>
  <si>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</si>
  <si>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</si>
  <si>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</si>
  <si>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</si>
  <si>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</si>
  <si>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</si>
  <si>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</si>
  <si>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</si>
  <si>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</si>
  <si>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</si>
  <si>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</si>
  <si>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</si>
  <si>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</si>
  <si>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</si>
  <si>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</si>
  <si>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</si>
  <si>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</si>
  <si>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</si>
  <si>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</si>
  <si>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</si>
  <si>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</si>
  <si>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</si>
  <si>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</si>
  <si>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</si>
  <si>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</si>
  <si>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</si>
  <si>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</si>
  <si>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</si>
  <si>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</si>
  <si>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</si>
  <si>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</si>
  <si>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</si>
  <si>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</si>
  <si>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</si>
  <si>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</si>
  <si>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</si>
  <si>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</si>
  <si>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</si>
  <si>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</si>
  <si>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</si>
  <si>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</si>
  <si>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</si>
  <si>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</si>
  <si>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</si>
  <si>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</si>
  <si>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</si>
  <si>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</si>
  <si>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</si>
  <si>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</si>
  <si>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</si>
  <si>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</si>
  <si>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</si>
  <si>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</si>
  <si>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</si>
  <si>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</si>
  <si>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</si>
  <si>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</si>
  <si>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</si>
  <si>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</si>
  <si>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</si>
  <si>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</si>
  <si>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</si>
  <si>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</si>
  <si>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</si>
  <si>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</si>
  <si>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</si>
  <si>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</si>
  <si>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</si>
  <si>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</si>
  <si>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</si>
  <si>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</si>
  <si>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</si>
  <si>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</si>
  <si>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</si>
  <si>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</si>
  <si>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</si>
  <si>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</si>
  <si>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</si>
  <si>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</si>
  <si>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</si>
  <si>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</si>
  <si>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</si>
  <si>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</si>
  <si>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</si>
  <si>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</si>
  <si>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</si>
  <si>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</si>
  <si>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</si>
  <si>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</si>
  <si>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</si>
  <si>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</si>
  <si>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</si>
  <si>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</si>
  <si>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</si>
  <si>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</si>
  <si>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</si>
  <si>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</si>
  <si>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</si>
  <si>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</si>
  <si>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</si>
  <si>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</si>
  <si>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</si>
  <si>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</si>
  <si>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</si>
  <si>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</si>
  <si>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</si>
  <si>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</si>
  <si>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</si>
  <si>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</si>
  <si>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</si>
  <si>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</si>
  <si>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</si>
  <si>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</si>
  <si>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</si>
  <si>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</si>
  <si>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</si>
  <si>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</si>
  <si>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</si>
  <si>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</si>
  <si>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</si>
  <si>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</si>
  <si>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</si>
  <si>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</si>
  <si>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</si>
  <si>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</si>
  <si>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</si>
  <si>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</si>
  <si>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</si>
  <si>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</si>
  <si>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</si>
  <si>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</si>
  <si>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</si>
  <si>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</si>
  <si>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</si>
  <si>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</si>
  <si>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</si>
  <si>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</si>
  <si>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</si>
  <si>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</si>
  <si>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</si>
  <si>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</si>
  <si>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</si>
  <si>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</si>
  <si>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</si>
  <si>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</si>
  <si>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</si>
  <si>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</si>
  <si>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</si>
  <si>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</si>
  <si>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</si>
  <si>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</si>
  <si>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</si>
  <si>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</si>
  <si>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</si>
  <si>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</si>
  <si>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</si>
  <si>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</si>
  <si>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</si>
  <si>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</si>
  <si>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</si>
  <si>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</si>
  <si>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</si>
  <si>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</si>
  <si>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</si>
  <si>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</si>
  <si>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</si>
  <si>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</si>
  <si>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</si>
  <si>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</si>
  <si>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</si>
  <si>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</si>
  <si>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</si>
  <si>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</si>
  <si>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</si>
  <si>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</si>
  <si>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</si>
  <si>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</si>
  <si>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</si>
  <si>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</si>
  <si>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</si>
  <si>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</si>
  <si>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</si>
  <si>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</si>
  <si>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</si>
  <si>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</si>
  <si>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</si>
  <si>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</si>
  <si>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</si>
  <si>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</si>
  <si>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</si>
  <si>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</si>
  <si>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</si>
  <si>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</si>
  <si>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</si>
  <si>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</si>
  <si>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</si>
  <si>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</si>
  <si>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</si>
  <si>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</si>
  <si>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</si>
  <si>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</si>
  <si>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</si>
  <si>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</si>
  <si>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</si>
  <si>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</si>
  <si>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</si>
  <si>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</si>
  <si>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</si>
  <si>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</si>
  <si>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</si>
  <si>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</si>
  <si>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</si>
  <si>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</si>
  <si>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</si>
  <si>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</si>
  <si>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</si>
  <si>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</si>
  <si>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</si>
  <si>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</si>
  <si>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</si>
  <si>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</si>
  <si>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</si>
  <si>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</si>
  <si>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</si>
  <si>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</si>
  <si>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</si>
  <si>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</si>
  <si>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</si>
  <si>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</si>
  <si>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</si>
  <si>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</si>
  <si>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</si>
  <si>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</si>
  <si>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</si>
  <si>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</si>
  <si>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</si>
  <si>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</si>
  <si>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</si>
  <si>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</si>
  <si>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</si>
  <si>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</si>
  <si>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</si>
  <si>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</si>
  <si>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</si>
  <si>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</si>
  <si>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</si>
  <si>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</si>
  <si>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</si>
  <si>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</si>
  <si>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</si>
  <si>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</si>
  <si>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</si>
  <si>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</si>
  <si>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</si>
  <si>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</si>
  <si>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</si>
  <si>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</si>
  <si>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</si>
  <si>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</si>
  <si>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</si>
  <si>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</si>
  <si>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</si>
  <si>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</si>
  <si>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</si>
  <si>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</si>
  <si>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</si>
  <si>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</si>
  <si>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</si>
  <si>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</si>
  <si>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</si>
  <si>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</si>
  <si>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</si>
  <si>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</si>
  <si>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</si>
  <si>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</si>
  <si>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</si>
  <si>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</si>
  <si>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</si>
  <si>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</si>
  <si>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</si>
  <si>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</si>
  <si>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</si>
  <si>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</si>
  <si>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</si>
  <si>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</si>
  <si>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</si>
  <si>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</si>
  <si>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</si>
  <si>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</si>
  <si>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</si>
  <si>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</si>
  <si>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</si>
  <si>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</si>
  <si>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</si>
  <si>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</si>
  <si>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</si>
  <si>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</si>
  <si>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</si>
  <si>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</si>
  <si>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</si>
  <si>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</si>
  <si>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</si>
  <si>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</si>
  <si>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</si>
  <si>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</si>
  <si>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</si>
  <si>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</si>
  <si>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</si>
  <si>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</si>
  <si>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</si>
  <si>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</si>
  <si>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</si>
  <si>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</si>
  <si>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</si>
  <si>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</si>
  <si>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</si>
  <si>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</si>
  <si>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</si>
  <si>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</si>
  <si>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</si>
  <si>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</si>
  <si>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</si>
  <si>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</si>
  <si>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</si>
  <si>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</si>
  <si>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</si>
  <si>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</si>
  <si>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</si>
  <si>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</si>
  <si>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</si>
  <si>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</si>
  <si>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</si>
  <si>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</si>
  <si>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</si>
  <si>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</si>
  <si>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</si>
  <si>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</si>
  <si>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</si>
  <si>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</si>
  <si>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</si>
  <si>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</si>
  <si>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</si>
  <si>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</si>
  <si>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</si>
  <si>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</si>
  <si>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</si>
  <si>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</si>
  <si>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</si>
  <si>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</si>
  <si>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</si>
  <si>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</si>
  <si>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</si>
  <si>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</si>
  <si>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</si>
  <si>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</si>
  <si>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</si>
  <si>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</si>
  <si>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</si>
  <si>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</si>
  <si>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</si>
  <si>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</si>
  <si>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</si>
  <si>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</si>
  <si>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</si>
  <si>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</si>
  <si>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</si>
  <si>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</si>
  <si>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</si>
  <si>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</si>
  <si>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</si>
  <si>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</si>
  <si>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</si>
  <si>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</si>
  <si>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</si>
  <si>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</si>
  <si>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</si>
  <si>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</si>
  <si>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</si>
  <si>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</si>
  <si>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</si>
  <si>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</si>
  <si>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</si>
  <si>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</si>
  <si>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</si>
  <si>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</si>
  <si>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</si>
  <si>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</si>
  <si>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</si>
  <si>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</si>
  <si>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</si>
  <si>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</si>
  <si>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</si>
  <si>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</si>
  <si>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</si>
  <si>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</si>
  <si>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</si>
  <si>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</si>
  <si>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</si>
  <si>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</si>
  <si>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</si>
  <si>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</si>
  <si>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</si>
  <si>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</si>
  <si>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</si>
  <si>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</si>
  <si>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</si>
  <si>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</si>
  <si>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</si>
  <si>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</si>
  <si>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</si>
  <si>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</si>
  <si>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</si>
  <si>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</si>
  <si>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</si>
  <si>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</si>
  <si>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</si>
  <si>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</si>
  <si>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</si>
  <si>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</si>
  <si>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</si>
  <si>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</si>
  <si>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</si>
  <si>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</si>
  <si>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</si>
  <si>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</si>
  <si>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</si>
  <si>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</si>
  <si>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</si>
  <si>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</si>
  <si>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</si>
  <si>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</si>
  <si>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</si>
  <si>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</si>
  <si>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</si>
  <si>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</si>
  <si>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</si>
  <si>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</si>
  <si>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</si>
  <si>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</si>
  <si>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</si>
  <si>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</si>
  <si>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</si>
  <si>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</si>
  <si>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</si>
  <si>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</si>
  <si>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</si>
  <si>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</si>
  <si>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</si>
  <si>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</si>
  <si>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</si>
  <si>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</si>
  <si>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</si>
  <si>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</si>
  <si>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</si>
  <si>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</si>
  <si>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</si>
  <si>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</si>
  <si>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</si>
  <si>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</si>
  <si>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</si>
  <si>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</si>
  <si>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</si>
  <si>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</si>
  <si>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</si>
  <si>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</si>
  <si>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</si>
  <si>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</si>
  <si>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</si>
  <si>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</si>
  <si>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</si>
  <si>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</si>
  <si>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</si>
  <si>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</si>
  <si>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</si>
  <si>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</si>
  <si>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</si>
  <si>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</si>
  <si>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</si>
  <si>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</si>
  <si>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</si>
  <si>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</si>
  <si>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</si>
  <si>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</si>
  <si>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</si>
  <si>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</si>
  <si>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</si>
  <si>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</si>
  <si>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</si>
  <si>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</si>
  <si>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</si>
  <si>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</si>
  <si>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</si>
  <si>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</si>
  <si>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</si>
  <si>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</si>
  <si>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</si>
  <si>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</si>
  <si>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</si>
  <si>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</si>
  <si>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</si>
  <si>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</si>
  <si>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</si>
  <si>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</si>
  <si>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</si>
  <si>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</si>
  <si>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</si>
  <si>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</si>
  <si>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</si>
  <si>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</si>
  <si>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</si>
  <si>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</si>
  <si>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</si>
  <si>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</si>
  <si>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</si>
  <si>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</si>
  <si>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</si>
  <si>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</si>
  <si>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</si>
  <si>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</si>
  <si>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</si>
  <si>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</si>
  <si>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</si>
  <si>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</si>
  <si>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</si>
  <si>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</si>
  <si>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</si>
  <si>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</si>
  <si>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</si>
  <si>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</si>
  <si>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</si>
  <si>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</si>
  <si>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</si>
  <si>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</si>
  <si>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</si>
  <si>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</si>
  <si>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</si>
  <si>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</si>
  <si>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</si>
  <si>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</si>
  <si>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</si>
  <si>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</si>
  <si>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</si>
  <si>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</si>
  <si>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</si>
  <si>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</si>
  <si>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</si>
  <si>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</si>
  <si>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</si>
  <si>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</si>
  <si>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</si>
  <si>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</si>
  <si>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</si>
  <si>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</si>
  <si>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</si>
  <si>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</si>
  <si>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</si>
  <si>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</si>
  <si>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</si>
  <si>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</si>
  <si>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</si>
  <si>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</si>
  <si>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</si>
  <si>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</si>
  <si>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</si>
  <si>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</si>
  <si>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</si>
  <si>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</si>
  <si>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</si>
  <si>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</si>
  <si>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</si>
  <si>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</si>
  <si>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</si>
  <si>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</si>
  <si>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</si>
  <si>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</si>
  <si>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</si>
  <si>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</si>
  <si>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</si>
  <si>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</si>
  <si>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</si>
  <si>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</si>
  <si>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</si>
  <si>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</si>
  <si>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</si>
  <si>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</si>
  <si>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</si>
  <si>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</si>
  <si>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</si>
  <si>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</si>
  <si>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</si>
  <si>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</si>
  <si>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</si>
  <si>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</si>
  <si>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</si>
  <si>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</si>
  <si>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</si>
  <si>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</si>
  <si>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</si>
  <si>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</si>
  <si>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</si>
  <si>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</si>
  <si>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</si>
  <si>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</si>
  <si>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</si>
  <si>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</si>
  <si>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</si>
  <si>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</si>
  <si>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</si>
  <si>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</si>
  <si>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</si>
  <si>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</si>
  <si>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</si>
  <si>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</si>
  <si>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</si>
  <si>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</si>
  <si>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</si>
  <si>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</si>
  <si>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</si>
  <si>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</si>
  <si>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</si>
  <si>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</si>
  <si>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</si>
  <si>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</si>
  <si>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</si>
  <si>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</si>
  <si>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</si>
  <si>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</si>
  <si>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</si>
  <si>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</si>
  <si>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</si>
  <si>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</si>
  <si>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</si>
  <si>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</si>
  <si>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</si>
  <si>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</si>
  <si>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</si>
  <si>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</si>
  <si>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</si>
  <si>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</si>
  <si>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</si>
  <si>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</si>
  <si>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</si>
  <si>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</si>
  <si>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</si>
  <si>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</si>
  <si>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</si>
  <si>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</si>
  <si>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</si>
  <si>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</si>
  <si>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</si>
  <si>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</si>
  <si>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</si>
  <si>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</si>
  <si>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</si>
  <si>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</si>
  <si>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</si>
  <si>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</si>
  <si>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</si>
  <si>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</si>
  <si>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</si>
  <si>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</si>
  <si>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</si>
  <si>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</si>
  <si>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</si>
  <si>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</si>
  <si>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</si>
  <si>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</si>
  <si>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</si>
  <si>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</si>
  <si>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</si>
  <si>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</si>
  <si>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</si>
  <si>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</si>
  <si>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</si>
  <si>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</si>
  <si>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</si>
  <si>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</si>
  <si>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</si>
  <si>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</si>
  <si>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</si>
  <si>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</si>
  <si>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</si>
  <si>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</si>
  <si>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</si>
  <si>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</si>
  <si>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</si>
  <si>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</si>
  <si>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</si>
  <si>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</si>
  <si>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</si>
  <si>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</si>
  <si>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</si>
  <si>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</si>
  <si>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</si>
  <si>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</si>
  <si>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</si>
  <si>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</si>
  <si>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</si>
  <si>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</si>
  <si>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</si>
  <si>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</si>
  <si>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</si>
  <si>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</si>
  <si>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</si>
  <si>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</si>
  <si>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</si>
  <si>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</si>
  <si>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</si>
  <si>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</si>
  <si>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</si>
  <si>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</si>
  <si>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</si>
  <si>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</si>
  <si>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</si>
  <si>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</si>
  <si>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</si>
  <si>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</si>
  <si>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</si>
  <si>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</si>
  <si>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</si>
  <si>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</si>
  <si>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</si>
  <si>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</si>
  <si>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</si>
  <si>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</si>
  <si>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</si>
  <si>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</si>
  <si>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</si>
  <si>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</si>
  <si>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</si>
  <si>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</si>
  <si>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</si>
  <si>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</si>
  <si>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</si>
  <si>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</si>
  <si>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</si>
  <si>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</si>
  <si>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</si>
  <si>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</si>
  <si>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</si>
  <si>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</si>
  <si>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</si>
  <si>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</si>
  <si>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</si>
  <si>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</si>
  <si>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</si>
  <si>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</si>
  <si>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</si>
  <si>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</si>
  <si>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</si>
  <si>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</si>
  <si>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</si>
  <si>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</si>
  <si>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</si>
  <si>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</si>
  <si>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</si>
  <si>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</si>
  <si>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</si>
  <si>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</si>
  <si>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</si>
  <si>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</si>
  <si>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</si>
  <si>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</si>
  <si>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</si>
  <si>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</si>
  <si>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</si>
  <si>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</si>
  <si>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</si>
  <si>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</si>
  <si>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</si>
  <si>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</si>
  <si>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</si>
  <si>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</si>
  <si>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</si>
  <si>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</si>
  <si>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</si>
  <si>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</si>
  <si>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</si>
  <si>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</si>
  <si>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</si>
  <si>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</si>
  <si>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</si>
  <si>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</si>
  <si>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</si>
  <si>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</si>
  <si>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</si>
  <si>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</si>
  <si>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</si>
  <si>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</si>
  <si>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</si>
  <si>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</si>
  <si>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</si>
  <si>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</si>
  <si>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</si>
  <si>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</si>
  <si>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</si>
  <si>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</si>
  <si>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</si>
  <si>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</si>
  <si>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</si>
  <si>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</si>
  <si>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</si>
  <si>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</si>
  <si>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</si>
  <si>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</si>
  <si>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</si>
  <si>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</si>
  <si>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</si>
  <si>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</si>
  <si>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</si>
  <si>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</si>
  <si>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</si>
  <si>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</si>
  <si>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</si>
  <si>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</si>
  <si>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</si>
  <si>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</si>
  <si>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</si>
  <si>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</si>
  <si>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</si>
  <si>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</si>
  <si>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</si>
  <si>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</si>
  <si>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</si>
  <si>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</si>
  <si>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</si>
  <si>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</si>
  <si>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</si>
  <si>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</si>
  <si>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</si>
  <si>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</si>
  <si>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</si>
  <si>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</si>
  <si>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</si>
  <si>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</si>
  <si>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</si>
  <si>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</si>
  <si>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</si>
  <si>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</si>
  <si>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</si>
  <si>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</si>
  <si>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</si>
  <si>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</si>
  <si>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</si>
  <si>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</si>
  <si>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</si>
  <si>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</si>
  <si>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</si>
  <si>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</si>
  <si>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</si>
  <si>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</si>
  <si>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</si>
  <si>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</si>
  <si>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</si>
  <si>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</si>
  <si>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</si>
  <si>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</si>
  <si>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</si>
  <si>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</si>
  <si>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</si>
  <si>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</si>
  <si>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</si>
  <si>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</si>
  <si>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</si>
  <si>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</si>
  <si>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</si>
  <si>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</si>
  <si>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</si>
  <si>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</si>
  <si>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</si>
  <si>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</si>
  <si>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</si>
  <si>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</si>
  <si>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</si>
  <si>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</si>
  <si>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</si>
  <si>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</si>
  <si>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</si>
  <si>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</si>
  <si>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</si>
  <si>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</si>
  <si>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</si>
  <si>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</si>
  <si>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</si>
  <si>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</si>
  <si>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</si>
  <si>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</si>
  <si>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</si>
  <si>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</si>
  <si>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</si>
  <si>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</si>
  <si>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</si>
  <si>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</si>
  <si>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</si>
  <si>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</si>
  <si>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</si>
  <si>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</si>
  <si>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</si>
  <si>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</si>
  <si>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</si>
  <si>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</si>
  <si>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</si>
  <si>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</si>
  <si>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</si>
  <si>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</si>
  <si>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</si>
  <si>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</si>
  <si>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</si>
  <si>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</si>
  <si>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</si>
  <si>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</si>
  <si>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</si>
  <si>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</si>
  <si>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</si>
  <si>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</si>
  <si>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</si>
  <si>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</si>
  <si>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</si>
  <si>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</si>
  <si>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</si>
  <si>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</si>
  <si>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</si>
  <si>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</si>
  <si>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</si>
  <si>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</si>
  <si>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</si>
  <si>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</si>
  <si>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</si>
  <si>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</si>
  <si>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</si>
  <si>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</si>
  <si>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</si>
  <si>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</si>
  <si>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</si>
  <si>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</si>
  <si>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</si>
  <si>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</si>
  <si>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</si>
  <si>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</si>
  <si>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</si>
  <si>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</si>
  <si>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</si>
  <si>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</si>
  <si>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</si>
  <si>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</si>
  <si>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</si>
  <si>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</si>
  <si>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</si>
  <si>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</si>
  <si>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</si>
  <si>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</si>
  <si>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</si>
  <si>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</si>
  <si>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</si>
  <si>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</si>
  <si>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</si>
  <si>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</si>
  <si>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</si>
  <si>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</si>
  <si>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</si>
  <si>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</si>
  <si>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</si>
  <si>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</si>
  <si>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</si>
  <si>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</si>
  <si>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</si>
  <si>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</si>
  <si>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</si>
  <si>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</si>
  <si>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</si>
  <si>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</si>
  <si>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</si>
  <si>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</si>
  <si>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</si>
  <si>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</si>
  <si>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</si>
  <si>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</si>
  <si>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</si>
  <si>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</si>
  <si>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</si>
  <si>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</si>
  <si>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</si>
  <si>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</si>
  <si>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</si>
  <si>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</si>
  <si>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</si>
  <si>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</si>
  <si>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</si>
  <si>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</si>
  <si>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</si>
  <si>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</si>
  <si>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</si>
  <si>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</si>
  <si>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</si>
  <si>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</si>
  <si>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</si>
  <si>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</si>
  <si>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</si>
  <si>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</si>
  <si>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</si>
  <si>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</si>
  <si>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</si>
  <si>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</si>
  <si>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</si>
  <si>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</si>
  <si>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</si>
  <si>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</si>
  <si>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</si>
  <si>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</si>
  <si>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</si>
  <si>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</si>
  <si>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</si>
  <si>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</si>
  <si>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</si>
  <si>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</si>
  <si>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</si>
  <si>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</si>
  <si>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</si>
  <si>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</si>
  <si>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</si>
  <si>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</si>
  <si>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</si>
  <si>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</si>
  <si>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</si>
  <si>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</si>
  <si>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</si>
  <si>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</si>
  <si>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</si>
  <si>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</si>
  <si>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</si>
  <si>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</si>
  <si>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</si>
  <si>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</si>
  <si>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</si>
  <si>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</si>
  <si>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</si>
  <si>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</si>
  <si>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</si>
  <si>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</si>
  <si>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</si>
  <si>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</si>
  <si>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</si>
  <si>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</si>
  <si>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</si>
  <si>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</si>
  <si>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</si>
  <si>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</si>
  <si>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</si>
  <si>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</si>
  <si>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</si>
  <si>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</si>
  <si>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</si>
  <si>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</si>
  <si>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</si>
  <si>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</si>
  <si>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</si>
  <si>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</si>
  <si>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</si>
  <si>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</si>
  <si>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</si>
  <si>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</si>
  <si>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</si>
  <si>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</si>
  <si>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</si>
  <si>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</si>
  <si>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</si>
  <si>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</si>
  <si>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</si>
  <si>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</si>
  <si>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</si>
  <si>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</si>
  <si>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</si>
  <si>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</si>
  <si>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</si>
  <si>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</si>
  <si>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</si>
  <si>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</si>
  <si>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</si>
  <si>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</si>
  <si>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</si>
  <si>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</si>
  <si>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</si>
  <si>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</si>
  <si>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</si>
  <si>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</si>
  <si>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</si>
  <si>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</si>
  <si>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</si>
  <si>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</si>
  <si>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</si>
  <si>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</si>
  <si>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</si>
  <si>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</si>
  <si>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</si>
  <si>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</si>
  <si>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</si>
  <si>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</si>
  <si>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</si>
  <si>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</si>
  <si>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</si>
  <si>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</si>
  <si>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</si>
  <si>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</si>
  <si>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</si>
  <si>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</si>
  <si>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</si>
  <si>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</si>
  <si>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</si>
  <si>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</si>
  <si>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</si>
  <si>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</si>
  <si>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</si>
  <si>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</si>
  <si>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</si>
  <si>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</si>
  <si>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</si>
  <si>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</si>
  <si>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</si>
  <si>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</si>
  <si>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</si>
  <si>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</si>
  <si>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</si>
  <si>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</si>
  <si>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</si>
  <si>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</si>
  <si>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</si>
  <si>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</si>
  <si>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</si>
  <si>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</si>
  <si>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</si>
  <si>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</si>
  <si>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</si>
  <si>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</si>
  <si>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</si>
  <si>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</si>
  <si>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</si>
  <si>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</si>
  <si>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</si>
  <si>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</si>
  <si>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</si>
  <si>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</si>
  <si>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</si>
  <si>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</si>
  <si>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</si>
  <si>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</si>
  <si>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</si>
  <si>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</si>
  <si>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</si>
  <si>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</si>
  <si>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</si>
  <si>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</si>
  <si>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</si>
  <si>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</si>
  <si>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</si>
  <si>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</si>
  <si>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</si>
  <si>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</si>
  <si>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</si>
  <si>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</si>
  <si>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</si>
  <si>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</si>
  <si>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</si>
  <si>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</si>
  <si>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</si>
  <si>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</si>
  <si>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</si>
  <si>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</si>
  <si>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</si>
  <si>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</si>
  <si>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</si>
  <si>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Schurter AG</t>
  </si>
  <si>
    <t>Werkhofstrasse 8-12, 6005 Lucerne, Switzerland</t>
  </si>
  <si>
    <t>Sarah Ammann</t>
  </si>
  <si>
    <t>substances@schurter.com</t>
  </si>
  <si>
    <t>+41 41 369 31 11</t>
  </si>
  <si>
    <t>Rolf Nussbaumer</t>
  </si>
  <si>
    <t>Chief Technical Officer</t>
  </si>
  <si>
    <t>rolf.nussbaumer@schurter.com</t>
  </si>
  <si>
    <t>41 41 369 31 11</t>
  </si>
  <si>
    <t>per Bill of Material, no Cobalt</t>
  </si>
  <si>
    <t>per bill of Material, no Mica</t>
  </si>
  <si>
    <t>https://www.schurter.com/de/data/download/sustainability-report-2022</t>
  </si>
  <si>
    <t>We rely on smelters approved by CFSI (see CFSI smelter lists) where possible. Other smelters are assessed based on their self-declarations, e.g. on the Internet</t>
  </si>
  <si>
    <t>No cobalt or mica used per bill of material</t>
  </si>
  <si>
    <t>We do a documentation review and check the plausibility of the received information</t>
  </si>
  <si>
    <t>All internal and/or external complaints are fed into our CAPA system in SAP. Actions defined are managed and documented by this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</si>
</sst>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quot;€&quot;_-;\-* #,##0\ &quot;€&quot;_-;_-* &quot;-&quot;\ &quot;€&quot;_-;_-@_-"/>
    <numFmt numFmtId="173" formatCode="_-* #,##0\ _€_-;\-* #,##0\ _€_-;_-* &quot;-&quot;\ _€_-;_-@_-"/>
    <numFmt numFmtId="174" formatCode="_-* #,##0.00\ &quot;€&quot;_-;\-* #,##0.00\ &quot;€&quot;_-;_-* &quot;-&quot;??\ &quot;€&quot;_-;_-@_-"/>
    <numFmt numFmtId="175" formatCode="_-* #,##0.00\ _€_-;\-* #,##0.00\ _€_-;_-* &quot;-&quot;??\ _€_-;_-@_-"/>
    <numFmt numFmtId="176" formatCode="_-&quot;€&quot;\ * #,##0_-;\-&quot;€&quot;\ * #,##0_-;_-&quot;€&quot;\ * &quot;-&quot;_-;_-@_-"/>
    <numFmt numFmtId="177" formatCode="_-&quot;€&quot;\ * #,##0.00_-;\-&quot;€&quot;\ * #,##0.00_-;_-&quot;€&quot;\ * &quot;-&quot;??_-;_-@_-"/>
    <numFmt numFmtId="178" formatCode="0.0"/>
  </numFmts>
  <fonts count="119">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sz val="11"/>
      <color rgb="FF000000"/>
      <name val="Aptos Narrow"/>
      <family val="2"/>
    </font>
    <font>
      <sz val="9"/>
      <name val="Tahoma"/>
      <family val="2"/>
    </font>
    <font>
      <sz val="11"/>
      <name val="Arial"/>
      <family val="2"/>
    </font>
    <font>
      <u/>
      <sz val="10"/>
      <color theme="10"/>
      <name val="Verdana"/>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65" fontId="13" fillId="0" borderId="0" applyFont="0" applyFill="0" applyBorder="0" applyAlignment="0" applyProtection="0"/>
    <xf numFmtId="41"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2" fontId="13" fillId="0" borderId="0" applyFont="0" applyFill="0" applyBorder="0" applyAlignment="0" applyProtection="0"/>
    <xf numFmtId="176"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8"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8" fontId="4" fillId="0" borderId="0"/>
    <xf numFmtId="0" fontId="82" fillId="0" borderId="0"/>
    <xf numFmtId="0" fontId="82" fillId="0" borderId="0"/>
    <xf numFmtId="168"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8" fontId="4" fillId="0" borderId="0"/>
    <xf numFmtId="0" fontId="10" fillId="0" borderId="0"/>
    <xf numFmtId="168" fontId="82" fillId="0" borderId="0"/>
    <xf numFmtId="0" fontId="5" fillId="0" borderId="0"/>
    <xf numFmtId="0" fontId="5" fillId="0" borderId="0"/>
    <xf numFmtId="168" fontId="10" fillId="0" borderId="0"/>
    <xf numFmtId="0" fontId="5" fillId="0" borderId="0"/>
    <xf numFmtId="0" fontId="10" fillId="0" borderId="0"/>
    <xf numFmtId="0" fontId="5" fillId="0" borderId="0"/>
    <xf numFmtId="0" fontId="66" fillId="0" borderId="0">
      <alignment vertical="center"/>
    </xf>
    <xf numFmtId="168"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8" fontId="4" fillId="0" borderId="0"/>
    <xf numFmtId="168"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8" fontId="13" fillId="0" borderId="0"/>
    <xf numFmtId="0" fontId="82" fillId="0" borderId="0"/>
    <xf numFmtId="0" fontId="82" fillId="0" borderId="0"/>
    <xf numFmtId="0" fontId="82" fillId="0" borderId="0"/>
    <xf numFmtId="168"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8" fillId="0" borderId="0" applyNumberFormat="0" applyFill="0" applyBorder="0" applyAlignment="0" applyProtection="0"/>
  </cellStyleXfs>
  <cellXfs count="407">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3" applyFont="1"/>
    <xf numFmtId="0" fontId="82" fillId="0" borderId="0" xfId="593"/>
    <xf numFmtId="0" fontId="23" fillId="0" borderId="0" xfId="828" applyFont="1" applyFill="1" applyAlignment="1" applyProtection="1">
      <alignment horizontal="center"/>
      <protection hidden="1"/>
    </xf>
    <xf numFmtId="0" fontId="23" fillId="0" borderId="0" xfId="828"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828" applyFont="1"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828" applyFont="1" applyFill="1" applyBorder="1" applyAlignment="1" applyProtection="1">
      <alignment vertical="center" wrapText="1"/>
      <protection hidden="1"/>
    </xf>
    <xf numFmtId="0" fontId="77" fillId="0" borderId="18" xfId="828" applyFont="1"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828" applyFont="1" applyFill="1" applyAlignment="1" applyProtection="1">
      <alignment horizontal="center"/>
      <protection hidden="1"/>
    </xf>
    <xf numFmtId="0" fontId="37" fillId="45" borderId="30" xfId="828" applyFont="1" applyFill="1" applyBorder="1" applyAlignment="1" applyProtection="1">
      <alignment horizontal="left" vertical="center"/>
      <protection hidden="1"/>
    </xf>
    <xf numFmtId="0" fontId="38" fillId="45" borderId="0" xfId="828" applyFont="1" applyFill="1" applyAlignment="1" applyProtection="1">
      <alignment vertical="center"/>
    </xf>
    <xf numFmtId="0" fontId="38" fillId="45" borderId="0" xfId="828" applyFont="1" applyFill="1" applyBorder="1" applyAlignment="1" applyProtection="1">
      <alignment horizontal="center" vertical="center"/>
      <protection hidden="1"/>
    </xf>
    <xf numFmtId="0" fontId="39" fillId="0" borderId="25" xfId="828"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1"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8" fontId="0" fillId="45" borderId="13" xfId="0" applyNumberFormat="1" applyFill="1" applyBorder="1" applyAlignment="1">
      <alignment vertical="top" wrapText="1"/>
    </xf>
    <xf numFmtId="168" fontId="0" fillId="45" borderId="0" xfId="0" applyNumberFormat="1" applyFill="1"/>
    <xf numFmtId="168" fontId="12" fillId="45" borderId="0" xfId="0" applyNumberFormat="1" applyFont="1" applyFill="1"/>
    <xf numFmtId="168"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828"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4" applyFont="1" applyFill="1" applyBorder="1" applyAlignment="1">
      <alignment horizontal="center" vertical="center" wrapText="1"/>
    </xf>
    <xf numFmtId="0" fontId="49" fillId="45" borderId="50" xfId="574" applyFont="1" applyFill="1" applyBorder="1" applyAlignment="1">
      <alignment horizontal="center" vertical="center" wrapText="1"/>
    </xf>
    <xf numFmtId="168" fontId="47" fillId="45" borderId="50" xfId="574"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828"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8" fontId="7" fillId="45" borderId="0" xfId="0" applyNumberFormat="1" applyFont="1" applyFill="1" applyAlignment="1">
      <alignment horizontal="center" vertical="center" wrapText="1"/>
    </xf>
    <xf numFmtId="0" fontId="0" fillId="45" borderId="0" xfId="0" applyFill="1" applyAlignment="1">
      <alignment horizontal="center" vertical="center"/>
    </xf>
    <xf numFmtId="168"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828" applyFont="1"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828"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828" applyFont="1"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828"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4" applyFont="1" applyBorder="1" applyAlignment="1">
      <alignment horizontal="center" vertical="top" wrapText="1"/>
    </xf>
    <xf numFmtId="0" fontId="26" fillId="0" borderId="52" xfId="574" applyFont="1" applyBorder="1" applyAlignment="1">
      <alignment vertical="top" wrapText="1"/>
    </xf>
    <xf numFmtId="168" fontId="26" fillId="0" borderId="52" xfId="574" applyNumberFormat="1" applyFont="1" applyBorder="1" applyAlignment="1">
      <alignment horizontal="center" vertical="top" wrapText="1"/>
    </xf>
    <xf numFmtId="0" fontId="95" fillId="0" borderId="52" xfId="574" applyFont="1" applyBorder="1" applyAlignment="1">
      <alignment horizontal="left" vertical="top" wrapText="1"/>
    </xf>
    <xf numFmtId="0" fontId="77" fillId="0" borderId="0" xfId="828" applyFont="1"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828" applyFont="1"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0"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0"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8"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8"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7" applyFont="1" applyAlignment="1">
      <alignment horizontal="left" vertical="top" wrapText="1"/>
    </xf>
    <xf numFmtId="0" fontId="75" fillId="0" borderId="0" xfId="827" applyFont="1" applyAlignment="1">
      <alignment vertical="center" wrapText="1"/>
    </xf>
    <xf numFmtId="0" fontId="45" fillId="0" borderId="0" xfId="827"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7" applyFont="1" applyAlignment="1">
      <alignment horizontal="left" vertical="top" wrapText="1"/>
    </xf>
    <xf numFmtId="0" fontId="46" fillId="0" borderId="0" xfId="827" applyFont="1" applyAlignment="1">
      <alignment vertical="top" wrapText="1"/>
    </xf>
    <xf numFmtId="0" fontId="97" fillId="0" borderId="0" xfId="827" applyFont="1" applyAlignment="1">
      <alignment horizontal="left" vertical="top" wrapText="1"/>
    </xf>
    <xf numFmtId="0" fontId="79" fillId="0" borderId="0" xfId="827" applyFont="1" applyAlignment="1">
      <alignment horizontal="left" vertical="top" wrapText="1"/>
    </xf>
    <xf numFmtId="0" fontId="46" fillId="0" borderId="0" xfId="827" applyFont="1" applyAlignment="1">
      <alignment horizontal="justify" vertical="top"/>
    </xf>
    <xf numFmtId="0" fontId="79" fillId="0" borderId="0" xfId="827"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6"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8" fontId="26" fillId="0" borderId="51" xfId="574" applyNumberFormat="1" applyFont="1" applyBorder="1" applyAlignment="1">
      <alignment horizontal="center" vertical="top" wrapText="1"/>
    </xf>
    <xf numFmtId="0" fontId="26" fillId="45" borderId="18" xfId="574" applyFont="1" applyFill="1" applyBorder="1" applyAlignment="1">
      <alignment vertical="top" wrapText="1"/>
    </xf>
    <xf numFmtId="0" fontId="115" fillId="0" borderId="0" xfId="0" applyFont="1" applyAlignment="1">
      <alignment wrapText="1"/>
    </xf>
    <xf numFmtId="0" fontId="48" fillId="0" borderId="0" xfId="0" applyFont="1" applyAlignment="1">
      <alignment wrapText="1"/>
    </xf>
    <xf numFmtId="0" fontId="101" fillId="0" borderId="0" xfId="506" applyFont="1" applyAlignment="1">
      <alignment horizontal="left" vertical="top" wrapText="1"/>
    </xf>
    <xf numFmtId="9" fontId="48" fillId="0" borderId="0" xfId="0" applyNumberFormat="1" applyFont="1" applyAlignment="1">
      <alignment horizontal="left" vertical="top"/>
    </xf>
    <xf numFmtId="0" fontId="117" fillId="0" borderId="0" xfId="0" applyFont="1" applyAlignment="1">
      <alignment vertical="top" wrapText="1"/>
    </xf>
    <xf numFmtId="0" fontId="48" fillId="0" borderId="0" xfId="0" applyFont="1" applyAlignment="1" applyProtection="1">
      <alignment vertical="top"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7" fillId="45" borderId="25" xfId="0" applyFont="1" applyFill="1" applyBorder="1" applyAlignment="1" applyProtection="1">
      <alignment horizont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49" fontId="77" fillId="45" borderId="56" xfId="828" applyNumberFormat="1" applyFont="1" applyFill="1" applyBorder="1" applyAlignment="1" applyProtection="1">
      <alignment horizontal="center" vertical="center" wrapText="1"/>
      <protection locked="0"/>
    </xf>
    <xf numFmtId="49" fontId="77" fillId="45" borderId="11" xfId="828" applyNumberFormat="1" applyFont="1" applyFill="1" applyBorder="1" applyAlignment="1" applyProtection="1">
      <alignment horizontal="center" vertical="center" wrapText="1"/>
      <protection locked="0"/>
    </xf>
    <xf numFmtId="49" fontId="77" fillId="45" borderId="33" xfId="828" applyNumberFormat="1" applyFont="1" applyFill="1" applyBorder="1" applyAlignment="1" applyProtection="1">
      <alignment horizontal="center"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828" applyFont="1" applyFill="1" applyBorder="1" applyAlignment="1" applyProtection="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828" applyFont="1" applyFill="1" applyBorder="1" applyAlignment="1" applyProtection="1">
      <alignment horizontal="left" vertical="center" wrapText="1"/>
    </xf>
    <xf numFmtId="0" fontId="77" fillId="0" borderId="25" xfId="828" applyFont="1" applyFill="1" applyBorder="1" applyAlignment="1" applyProtection="1">
      <alignment horizontal="left" vertical="center" wrapText="1"/>
    </xf>
    <xf numFmtId="0" fontId="77" fillId="0" borderId="58" xfId="828" applyFont="1" applyFill="1" applyBorder="1" applyAlignment="1" applyProtection="1">
      <alignment horizontal="left" vertical="center" wrapText="1"/>
    </xf>
    <xf numFmtId="0" fontId="17" fillId="45" borderId="25" xfId="0" applyFont="1" applyFill="1" applyBorder="1" applyAlignment="1" applyProtection="1">
      <alignment horizontal="left" wrapText="1"/>
      <protection hidden="1"/>
    </xf>
    <xf numFmtId="0" fontId="22" fillId="0" borderId="25" xfId="828" applyFont="1" applyFill="1" applyBorder="1" applyAlignment="1" applyProtection="1">
      <alignment horizontal="center" wrapText="1"/>
      <protection hidden="1"/>
    </xf>
    <xf numFmtId="0" fontId="20" fillId="45" borderId="0" xfId="0" applyFont="1" applyFill="1" applyAlignment="1">
      <alignment horizontal="center" wrapText="1"/>
    </xf>
    <xf numFmtId="49" fontId="78" fillId="45" borderId="56" xfId="828" applyNumberFormat="1" applyFont="1" applyFill="1" applyBorder="1" applyAlignment="1" applyProtection="1">
      <alignment horizontal="left" vertical="center" wrapText="1"/>
      <protection locked="0"/>
    </xf>
    <xf numFmtId="49" fontId="78" fillId="45" borderId="11" xfId="828" applyNumberFormat="1" applyFont="1" applyFill="1" applyBorder="1" applyAlignment="1" applyProtection="1">
      <alignment horizontal="left" vertical="center" wrapText="1"/>
      <protection locked="0"/>
    </xf>
    <xf numFmtId="49" fontId="78" fillId="45" borderId="33" xfId="828" applyNumberFormat="1" applyFont="1" applyFill="1" applyBorder="1" applyAlignment="1" applyProtection="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0" fontId="17" fillId="45" borderId="11" xfId="0" applyFont="1" applyFill="1" applyBorder="1" applyAlignment="1" applyProtection="1">
      <alignment horizontal="left" wrapText="1"/>
      <protection hidden="1"/>
    </xf>
    <xf numFmtId="169" fontId="17" fillId="45" borderId="31" xfId="0" applyNumberFormat="1" applyFont="1" applyFill="1" applyBorder="1" applyAlignment="1" applyProtection="1">
      <alignment horizontal="center" wrapText="1"/>
      <protection locked="0"/>
    </xf>
    <xf numFmtId="169" fontId="17" fillId="45" borderId="58" xfId="0" applyNumberFormat="1" applyFont="1" applyFill="1" applyBorder="1" applyAlignment="1" applyProtection="1">
      <alignment horizontal="center" wrapText="1"/>
      <protection locked="0"/>
    </xf>
    <xf numFmtId="0" fontId="24" fillId="0" borderId="25" xfId="828" applyFont="1" applyFill="1" applyBorder="1" applyAlignment="1" applyProtection="1">
      <alignment horizontal="center"/>
      <protection hidden="1"/>
    </xf>
    <xf numFmtId="0" fontId="14" fillId="0" borderId="0" xfId="0" applyFont="1" applyAlignment="1" applyProtection="1">
      <alignment horizontal="left" vertical="center" wrapText="1"/>
      <protection locked="0"/>
    </xf>
    <xf numFmtId="0" fontId="18" fillId="45" borderId="11" xfId="0" applyFont="1" applyFill="1" applyBorder="1" applyAlignment="1">
      <alignment horizontal="center" vertical="center"/>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828"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118" fillId="45" borderId="56" xfId="828" applyFill="1" applyBorder="1" applyAlignment="1" applyProtection="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44" fillId="45" borderId="34" xfId="828" applyFont="1" applyFill="1" applyBorder="1" applyAlignment="1" applyProtection="1">
      <alignment horizontal="center" vertical="center"/>
      <protection locked="0"/>
    </xf>
    <xf numFmtId="0" fontId="44" fillId="45" borderId="0" xfId="828" applyFont="1" applyFill="1" applyBorder="1" applyAlignment="1" applyProtection="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828"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Accent1" xfId="687" builtinId="30" customBuiltin="1"/>
    <cellStyle name="20% - Accent1 2" xfId="6" xr:uid="{00000000-0005-0000-0000-000001000000}"/>
    <cellStyle name="20% - Accent1 2 2" xfId="596" xr:uid="{00000000-0005-0000-0000-000002000000}"/>
    <cellStyle name="20% - Accent1 2 2 2" xfId="759" xr:uid="{D356F903-729F-4A03-B7AF-8F7DFF12755A}"/>
    <cellStyle name="20% - Accent1 2 3" xfId="712" xr:uid="{EDF434F6-97A8-4C97-92EF-01B4CD7E3E3F}"/>
    <cellStyle name="20% - Accent1 3" xfId="806" xr:uid="{E07D2041-971E-4110-B638-511848290013}"/>
    <cellStyle name="20% - Accent2" xfId="691" builtinId="34" customBuiltin="1"/>
    <cellStyle name="20% - Accent2 2" xfId="7" xr:uid="{00000000-0005-0000-0000-000004000000}"/>
    <cellStyle name="20% - Accent2 2 2" xfId="597" xr:uid="{00000000-0005-0000-0000-000005000000}"/>
    <cellStyle name="20% - Accent2 2 2 2" xfId="760" xr:uid="{F2C4FB1A-0961-479D-B12C-92AFEAA5DA7F}"/>
    <cellStyle name="20% - Accent2 2 3" xfId="713" xr:uid="{726E0599-9AC6-4E76-AACC-0FD8436401F4}"/>
    <cellStyle name="20% - Accent2 3" xfId="809" xr:uid="{064AEAAD-AF5C-48B4-ADC6-532BE41941B6}"/>
    <cellStyle name="20% - Accent3" xfId="695" builtinId="38" customBuiltin="1"/>
    <cellStyle name="20% - Accent3 2" xfId="8" xr:uid="{00000000-0005-0000-0000-000007000000}"/>
    <cellStyle name="20% - Accent3 2 2" xfId="598" xr:uid="{00000000-0005-0000-0000-000008000000}"/>
    <cellStyle name="20% - Accent3 2 2 2" xfId="761" xr:uid="{F5B2A5C6-D247-47BE-86EA-F650808C74C7}"/>
    <cellStyle name="20% - Accent3 2 3" xfId="714" xr:uid="{4812A7A9-4CB1-4A98-8F71-CA5406E00B29}"/>
    <cellStyle name="20% - Accent3 3" xfId="812" xr:uid="{76300C5A-1301-4645-AD34-EEB765A6F950}"/>
    <cellStyle name="20% - Accent4" xfId="699" builtinId="42" customBuiltin="1"/>
    <cellStyle name="20% - Accent4 2" xfId="9" xr:uid="{00000000-0005-0000-0000-00000A000000}"/>
    <cellStyle name="20% - Accent4 2 2" xfId="599" xr:uid="{00000000-0005-0000-0000-00000B000000}"/>
    <cellStyle name="20% - Accent4 2 2 2" xfId="762" xr:uid="{AEAE4347-0C6C-4EA8-9280-F35F255890D5}"/>
    <cellStyle name="20% - Accent4 2 3" xfId="715" xr:uid="{3383621A-942D-46EE-B973-A3B99EE61AB1}"/>
    <cellStyle name="20% - Accent4 3" xfId="815" xr:uid="{EA736B35-E7F4-47B9-9143-A10AFFEBE522}"/>
    <cellStyle name="20% - Accent5" xfId="703" builtinId="46" customBuiltin="1"/>
    <cellStyle name="20% - Accent5 2" xfId="10" xr:uid="{00000000-0005-0000-0000-00000D000000}"/>
    <cellStyle name="20% - Accent5 2 2" xfId="600" xr:uid="{00000000-0005-0000-0000-00000E000000}"/>
    <cellStyle name="20% - Accent5 2 2 2" xfId="763" xr:uid="{9F14E33C-53F8-45BD-A1A7-2DA5A30C23C3}"/>
    <cellStyle name="20% - Accent5 2 3" xfId="716" xr:uid="{F2773E4A-67B7-442F-AE3C-6D1FD8110717}"/>
    <cellStyle name="20% - Accent5 3" xfId="818" xr:uid="{C358461C-75FF-4C68-90E9-889F2DA229E0}"/>
    <cellStyle name="20% - Accent6" xfId="707" builtinId="50" customBuiltin="1"/>
    <cellStyle name="20% - Accent6 2" xfId="11" xr:uid="{00000000-0005-0000-0000-000010000000}"/>
    <cellStyle name="20% - Accent6 2 2" xfId="601" xr:uid="{00000000-0005-0000-0000-000011000000}"/>
    <cellStyle name="20% - Accent6 2 2 2" xfId="764" xr:uid="{BC0655AD-09D2-4AEC-BB73-5CD6BB5A20AA}"/>
    <cellStyle name="20% - Accent6 2 3" xfId="717" xr:uid="{246579D6-BF2F-40A9-A18D-259D2CE46A13}"/>
    <cellStyle name="20% - Accent6 3" xfId="821" xr:uid="{E1CCD2C7-AB9D-4DCA-9D39-BA3D6F3F9C1E}"/>
    <cellStyle name="40% - Accent1" xfId="688" builtinId="31" customBuiltin="1"/>
    <cellStyle name="40% - Accent1 2" xfId="12" xr:uid="{00000000-0005-0000-0000-000013000000}"/>
    <cellStyle name="40% - Accent1 2 2" xfId="602" xr:uid="{00000000-0005-0000-0000-000014000000}"/>
    <cellStyle name="40% - Accent1 2 2 2" xfId="765" xr:uid="{E68DE563-8836-41E4-B953-E15BF336452F}"/>
    <cellStyle name="40% - Accent1 2 3" xfId="718" xr:uid="{7602192E-A940-4E7B-8C05-4172C15DC192}"/>
    <cellStyle name="40% - Accent1 3" xfId="807" xr:uid="{E712ACEB-5301-49DB-B2E6-5B16ADCBC359}"/>
    <cellStyle name="40% - Accent2" xfId="692" builtinId="35" customBuiltin="1"/>
    <cellStyle name="40% - Accent2 2" xfId="13" xr:uid="{00000000-0005-0000-0000-000016000000}"/>
    <cellStyle name="40% - Accent2 2 2" xfId="603" xr:uid="{00000000-0005-0000-0000-000017000000}"/>
    <cellStyle name="40% - Accent2 2 2 2" xfId="766" xr:uid="{57D92524-751A-44EE-976F-17B605EBEB0E}"/>
    <cellStyle name="40% - Accent2 2 3" xfId="719" xr:uid="{ECC936C5-7CFA-4470-85B4-A16CA076444D}"/>
    <cellStyle name="40% - Accent2 3" xfId="810" xr:uid="{2E3EE7B5-111B-4405-BD2E-CC001B4530AA}"/>
    <cellStyle name="40% - Accent3" xfId="696" builtinId="39" customBuiltin="1"/>
    <cellStyle name="40% - Accent3 2" xfId="14" xr:uid="{00000000-0005-0000-0000-000019000000}"/>
    <cellStyle name="40% - Accent3 2 2" xfId="604" xr:uid="{00000000-0005-0000-0000-00001A000000}"/>
    <cellStyle name="40% - Accent3 2 2 2" xfId="767" xr:uid="{9FBA63F3-A35F-46A1-A0F1-15789AB19036}"/>
    <cellStyle name="40% - Accent3 2 3" xfId="720" xr:uid="{68A01960-68CB-4A65-8F2A-3555359514EE}"/>
    <cellStyle name="40% - Accent3 3" xfId="813" xr:uid="{B98B3D0F-C9EF-4904-8320-2E3FDB09ABA0}"/>
    <cellStyle name="40% - Accent4" xfId="700" builtinId="43" customBuiltin="1"/>
    <cellStyle name="40% - Accent4 2" xfId="15" xr:uid="{00000000-0005-0000-0000-00001C000000}"/>
    <cellStyle name="40% - Accent4 2 2" xfId="605" xr:uid="{00000000-0005-0000-0000-00001D000000}"/>
    <cellStyle name="40% - Accent4 2 2 2" xfId="768" xr:uid="{D8D3D32E-1068-4C30-89D1-A6837006774C}"/>
    <cellStyle name="40% - Accent4 2 3" xfId="721" xr:uid="{39398746-C281-41E1-8871-02ADCEB22D95}"/>
    <cellStyle name="40% - Accent4 3" xfId="816" xr:uid="{002D2F10-F915-45DE-902D-725C623ABAA8}"/>
    <cellStyle name="40% - Accent5" xfId="704" builtinId="47" customBuiltin="1"/>
    <cellStyle name="40% - Accent5 2" xfId="16" xr:uid="{00000000-0005-0000-0000-00001F000000}"/>
    <cellStyle name="40% - Accent5 2 2" xfId="606" xr:uid="{00000000-0005-0000-0000-000020000000}"/>
    <cellStyle name="40% - Accent5 2 2 2" xfId="769" xr:uid="{C550DE56-E397-4F23-8FF1-DD5779D7D2A8}"/>
    <cellStyle name="40% - Accent5 2 3" xfId="722" xr:uid="{CA953F1E-E1A8-460D-AEB6-E09AF3BD1B57}"/>
    <cellStyle name="40% - Accent5 3" xfId="819" xr:uid="{B9076266-3995-42B0-935D-F96D917DF11C}"/>
    <cellStyle name="40% - Accent6" xfId="708" builtinId="51" customBuiltin="1"/>
    <cellStyle name="40% - Accent6 2" xfId="17" xr:uid="{00000000-0005-0000-0000-000022000000}"/>
    <cellStyle name="40% - Accent6 2 2" xfId="607" xr:uid="{00000000-0005-0000-0000-000023000000}"/>
    <cellStyle name="40% - Accent6 2 2 2" xfId="770" xr:uid="{4BA6DEEE-2B48-4CD2-9383-4C2471B20371}"/>
    <cellStyle name="40% - Accent6 2 3" xfId="723" xr:uid="{B6857997-485B-4538-90C6-5CB51162ACA4}"/>
    <cellStyle name="40% - Accent6 3" xfId="822" xr:uid="{FA95F09F-3E91-4EB4-9DEC-F6F55103A9B7}"/>
    <cellStyle name="60% - Accent1" xfId="689" builtinId="32" customBuiltin="1"/>
    <cellStyle name="60% - Accent1 2" xfId="18" xr:uid="{00000000-0005-0000-0000-000025000000}"/>
    <cellStyle name="60% - Accent1 2 2" xfId="608" xr:uid="{00000000-0005-0000-0000-000026000000}"/>
    <cellStyle name="60% - Accent1 3" xfId="808" xr:uid="{B4F662A1-3A7E-4CD5-AFDB-1F205B5427FC}"/>
    <cellStyle name="60% - Accent2" xfId="693" builtinId="36" customBuiltin="1"/>
    <cellStyle name="60% - Accent2 2" xfId="19" xr:uid="{00000000-0005-0000-0000-000028000000}"/>
    <cellStyle name="60% - Accent2 2 2" xfId="609" xr:uid="{00000000-0005-0000-0000-000029000000}"/>
    <cellStyle name="60% - Accent2 3" xfId="811" xr:uid="{E57C1FBC-7353-4D32-8026-C8468A5B588E}"/>
    <cellStyle name="60% - Accent3" xfId="697" builtinId="40" customBuiltin="1"/>
    <cellStyle name="60% - Accent3 2" xfId="20" xr:uid="{00000000-0005-0000-0000-00002B000000}"/>
    <cellStyle name="60% - Accent3 2 2" xfId="610" xr:uid="{00000000-0005-0000-0000-00002C000000}"/>
    <cellStyle name="60% - Accent3 3" xfId="814" xr:uid="{AE56DF22-2A34-454C-B165-90BC7D444073}"/>
    <cellStyle name="60% - Accent4" xfId="701" builtinId="44" customBuiltin="1"/>
    <cellStyle name="60% - Accent4 2" xfId="21" xr:uid="{00000000-0005-0000-0000-00002E000000}"/>
    <cellStyle name="60% - Accent4 2 2" xfId="611" xr:uid="{00000000-0005-0000-0000-00002F000000}"/>
    <cellStyle name="60% - Accent4 3" xfId="817" xr:uid="{3FDA9D0D-4413-486B-983C-CC604E346407}"/>
    <cellStyle name="60% - Accent5" xfId="705" builtinId="48" customBuiltin="1"/>
    <cellStyle name="60% - Accent5 2" xfId="22" xr:uid="{00000000-0005-0000-0000-000031000000}"/>
    <cellStyle name="60% - Accent5 2 2" xfId="612" xr:uid="{00000000-0005-0000-0000-000032000000}"/>
    <cellStyle name="60% - Accent5 3" xfId="820" xr:uid="{88C0FC36-A568-4B68-96C1-1CFA958ECF44}"/>
    <cellStyle name="60% - Accent6" xfId="709" builtinId="52" customBuiltin="1"/>
    <cellStyle name="60% - Accent6 2" xfId="23" xr:uid="{00000000-0005-0000-0000-000034000000}"/>
    <cellStyle name="60% - Accent6 2 2" xfId="613" xr:uid="{00000000-0005-0000-0000-000035000000}"/>
    <cellStyle name="60% - Accent6 3" xfId="823" xr:uid="{A0853432-C6DA-4DB7-94DF-C5986DB84D44}"/>
    <cellStyle name="Accent1" xfId="686" builtinId="29" customBuiltin="1"/>
    <cellStyle name="Accent1 2" xfId="24" xr:uid="{00000000-0005-0000-0000-000037000000}"/>
    <cellStyle name="Accent1 2 2" xfId="614" xr:uid="{00000000-0005-0000-0000-000038000000}"/>
    <cellStyle name="Accent2" xfId="690" builtinId="33" customBuiltin="1"/>
    <cellStyle name="Accent2 2" xfId="25" xr:uid="{00000000-0005-0000-0000-00003A000000}"/>
    <cellStyle name="Accent2 2 2" xfId="615" xr:uid="{00000000-0005-0000-0000-00003B000000}"/>
    <cellStyle name="Accent3" xfId="694" builtinId="37" customBuiltin="1"/>
    <cellStyle name="Accent3 2" xfId="26" xr:uid="{00000000-0005-0000-0000-00003D000000}"/>
    <cellStyle name="Accent3 2 2" xfId="616" xr:uid="{00000000-0005-0000-0000-00003E000000}"/>
    <cellStyle name="Accent4" xfId="698" builtinId="41" customBuiltin="1"/>
    <cellStyle name="Accent4 2" xfId="27" xr:uid="{00000000-0005-0000-0000-000040000000}"/>
    <cellStyle name="Accent4 2 2" xfId="617" xr:uid="{00000000-0005-0000-0000-000041000000}"/>
    <cellStyle name="Accent5" xfId="702" builtinId="45" customBuiltin="1"/>
    <cellStyle name="Accent5 2" xfId="28" xr:uid="{00000000-0005-0000-0000-000043000000}"/>
    <cellStyle name="Accent5 2 2" xfId="618" xr:uid="{00000000-0005-0000-0000-000044000000}"/>
    <cellStyle name="Accent6" xfId="706" builtinId="49" customBuiltin="1"/>
    <cellStyle name="Accent6 2" xfId="29" xr:uid="{00000000-0005-0000-0000-000046000000}"/>
    <cellStyle name="Accent6 2 2" xfId="619" xr:uid="{00000000-0005-0000-0000-000047000000}"/>
    <cellStyle name="Bad" xfId="676" builtinId="27" customBuiltin="1"/>
    <cellStyle name="Bad 2" xfId="30" xr:uid="{00000000-0005-0000-0000-000049000000}"/>
    <cellStyle name="Bad 2 2" xfId="620" xr:uid="{00000000-0005-0000-0000-00004A000000}"/>
    <cellStyle name="Bad 3" xfId="31" xr:uid="{00000000-0005-0000-0000-00004B000000}"/>
    <cellStyle name="Bad 3 2" xfId="621" xr:uid="{00000000-0005-0000-0000-00004C000000}"/>
    <cellStyle name="Calculation" xfId="680" builtinId="22" customBuiltin="1"/>
    <cellStyle name="Calculation 2" xfId="32" xr:uid="{00000000-0005-0000-0000-00004E000000}"/>
    <cellStyle name="Calculation 2 2" xfId="622" xr:uid="{00000000-0005-0000-0000-00004F000000}"/>
    <cellStyle name="Check Cell" xfId="682" builtinId="23" customBuiltin="1"/>
    <cellStyle name="Check Cell 2" xfId="33" xr:uid="{00000000-0005-0000-0000-000051000000}"/>
    <cellStyle name="Check Cell 2 2" xfId="623"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4" builtinId="53" customBuiltin="1"/>
    <cellStyle name="Explanatory Text 2" xfId="486" xr:uid="{00000000-0005-0000-0000-00001C020000}"/>
    <cellStyle name="Good" xfId="675" builtinId="26" customBuiltin="1"/>
    <cellStyle name="Good 2" xfId="487" xr:uid="{00000000-0005-0000-0000-00001E020000}"/>
    <cellStyle name="Good 2 2" xfId="624" xr:uid="{00000000-0005-0000-0000-00001F020000}"/>
    <cellStyle name="Heading 1" xfId="671" builtinId="16" customBuiltin="1"/>
    <cellStyle name="Heading 1 2" xfId="488" xr:uid="{00000000-0005-0000-0000-000021020000}"/>
    <cellStyle name="Heading 2" xfId="672" builtinId="17" customBuiltin="1"/>
    <cellStyle name="Heading 2 2" xfId="489" xr:uid="{00000000-0005-0000-0000-000023020000}"/>
    <cellStyle name="Heading 2 2 2" xfId="625" xr:uid="{00000000-0005-0000-0000-000024020000}"/>
    <cellStyle name="Heading 3" xfId="673" builtinId="18" customBuiltin="1"/>
    <cellStyle name="Heading 3 2" xfId="490" xr:uid="{00000000-0005-0000-0000-000026020000}"/>
    <cellStyle name="Heading 4" xfId="674" builtinId="19" customBuiltin="1"/>
    <cellStyle name="Heading 4 2" xfId="491" xr:uid="{00000000-0005-0000-0000-000028020000}"/>
    <cellStyle name="Hyperlink" xfId="828" xr:uid="{00000000-0005-0000-0000-000029020000}"/>
    <cellStyle name="Hyperlink 2" xfId="492" xr:uid="{00000000-0005-0000-0000-00002A020000}"/>
    <cellStyle name="Hyperlink 2 2" xfId="627" xr:uid="{00000000-0005-0000-0000-00002B020000}"/>
    <cellStyle name="Hyperlink 3" xfId="493" xr:uid="{00000000-0005-0000-0000-00002C020000}"/>
    <cellStyle name="Hyperlink 4" xfId="494" xr:uid="{00000000-0005-0000-0000-00002D020000}"/>
    <cellStyle name="Hyperlink 4 2" xfId="628" xr:uid="{00000000-0005-0000-0000-00002E020000}"/>
    <cellStyle name="Hyperlink 5" xfId="495" xr:uid="{00000000-0005-0000-0000-00002F020000}"/>
    <cellStyle name="Hyperlink 5 2" xfId="496" xr:uid="{00000000-0005-0000-0000-000030020000}"/>
    <cellStyle name="Hyperlink 5 3" xfId="629" xr:uid="{00000000-0005-0000-0000-000031020000}"/>
    <cellStyle name="Hyperlink 6" xfId="497" xr:uid="{00000000-0005-0000-0000-000032020000}"/>
    <cellStyle name="Hyperlink 6 2" xfId="630" xr:uid="{00000000-0005-0000-0000-000033020000}"/>
    <cellStyle name="Hyperlink 7" xfId="498" xr:uid="{00000000-0005-0000-0000-000034020000}"/>
    <cellStyle name="Hyperlink 7 2" xfId="631" xr:uid="{00000000-0005-0000-0000-000035020000}"/>
    <cellStyle name="Hyperlink 8" xfId="626" xr:uid="{00000000-0005-0000-0000-000036020000}"/>
    <cellStyle name="Input" xfId="678" builtinId="20" customBuiltin="1"/>
    <cellStyle name="Input 2" xfId="499" xr:uid="{00000000-0005-0000-0000-000038020000}"/>
    <cellStyle name="Input 2 2" xfId="632" xr:uid="{00000000-0005-0000-0000-000039020000}"/>
    <cellStyle name="Linked Cell" xfId="681" builtinId="24" customBuiltin="1"/>
    <cellStyle name="Linked Cell 2" xfId="500" xr:uid="{00000000-0005-0000-0000-00003B020000}"/>
    <cellStyle name="Neutral" xfId="677" builtinId="28" customBuiltin="1"/>
    <cellStyle name="Neutral 2" xfId="501" xr:uid="{00000000-0005-0000-0000-00003D020000}"/>
    <cellStyle name="Neutral 2 2" xfId="633" xr:uid="{00000000-0005-0000-0000-00003E020000}"/>
    <cellStyle name="Normal" xfId="0" builtinId="0"/>
    <cellStyle name="Normal 10" xfId="502" xr:uid="{00000000-0005-0000-0000-000040020000}"/>
    <cellStyle name="Normal 100" xfId="503" xr:uid="{00000000-0005-0000-0000-000041020000}"/>
    <cellStyle name="Normal 118" xfId="504" xr:uid="{00000000-0005-0000-0000-000042020000}"/>
    <cellStyle name="Normal 12" xfId="505" xr:uid="{00000000-0005-0000-0000-000043020000}"/>
    <cellStyle name="Normal 13" xfId="506" xr:uid="{00000000-0005-0000-0000-000044020000}"/>
    <cellStyle name="Normal 13 2" xfId="507" xr:uid="{00000000-0005-0000-0000-000045020000}"/>
    <cellStyle name="Normal 13 2 2" xfId="508" xr:uid="{00000000-0005-0000-0000-000046020000}"/>
    <cellStyle name="Normal 13 2 2 2" xfId="509" xr:uid="{00000000-0005-0000-0000-000047020000}"/>
    <cellStyle name="Normal 13 2 2 2 2" xfId="510" xr:uid="{00000000-0005-0000-0000-000048020000}"/>
    <cellStyle name="Normal 13 2 2 2 2 2" xfId="638" xr:uid="{00000000-0005-0000-0000-000049020000}"/>
    <cellStyle name="Normal 13 2 2 2 2 2 2" xfId="775" xr:uid="{0B67AA94-E207-44F8-B2C8-940C89EC32EA}"/>
    <cellStyle name="Normal 13 2 2 2 2 3" xfId="728" xr:uid="{F7E642FC-6515-4C96-BF0C-73AEC1DE4ADF}"/>
    <cellStyle name="Normal 13 2 2 2 3" xfId="511" xr:uid="{00000000-0005-0000-0000-00004A020000}"/>
    <cellStyle name="Normal 13 2 2 2 3 2" xfId="639" xr:uid="{00000000-0005-0000-0000-00004B020000}"/>
    <cellStyle name="Normal 13 2 2 2 3 2 2" xfId="776" xr:uid="{470BAFCF-D506-4EAA-A94A-769985BF15BB}"/>
    <cellStyle name="Normal 13 2 2 2 3 3" xfId="729" xr:uid="{217E2C86-D28F-4667-8EB7-18B8E5C66798}"/>
    <cellStyle name="Normal 13 2 2 2 4" xfId="637" xr:uid="{00000000-0005-0000-0000-00004C020000}"/>
    <cellStyle name="Normal 13 2 2 2 4 2" xfId="774" xr:uid="{9DD2384D-9728-4663-8046-D79F77604DA2}"/>
    <cellStyle name="Normal 13 2 2 2 5" xfId="727" xr:uid="{70E49861-77DE-4FCA-9F03-2E66F0E07D24}"/>
    <cellStyle name="Normal 13 2 2 3" xfId="636" xr:uid="{00000000-0005-0000-0000-00004D020000}"/>
    <cellStyle name="Normal 13 2 2 3 2" xfId="773" xr:uid="{9843F705-B6F1-47BA-9AAF-DC472586A2A6}"/>
    <cellStyle name="Normal 13 2 2 4" xfId="726" xr:uid="{BBBF9789-6ECD-417E-8D96-760118FC6639}"/>
    <cellStyle name="Normal 13 2 3" xfId="512" xr:uid="{00000000-0005-0000-0000-00004E020000}"/>
    <cellStyle name="Normal 13 2 3 2" xfId="640" xr:uid="{00000000-0005-0000-0000-00004F020000}"/>
    <cellStyle name="Normal 13 2 3 2 2" xfId="777" xr:uid="{B4AF2282-B0D2-478B-89A0-06C94235AEDC}"/>
    <cellStyle name="Normal 13 2 3 3" xfId="730" xr:uid="{D638219D-FAF2-4D70-972F-879DF1ADCC78}"/>
    <cellStyle name="Normal 13 2 4" xfId="635" xr:uid="{00000000-0005-0000-0000-000050020000}"/>
    <cellStyle name="Normal 13 2 4 2" xfId="772" xr:uid="{924C57E5-2D63-4800-A70B-86DF745E6952}"/>
    <cellStyle name="Normal 13 2 5" xfId="725" xr:uid="{13862D8D-C120-4ACD-9F73-65901595AA90}"/>
    <cellStyle name="Normal 13 3" xfId="513" xr:uid="{00000000-0005-0000-0000-000051020000}"/>
    <cellStyle name="Normal 13 3 2" xfId="514" xr:uid="{00000000-0005-0000-0000-000052020000}"/>
    <cellStyle name="Normal 13 3 2 2" xfId="642" xr:uid="{00000000-0005-0000-0000-000053020000}"/>
    <cellStyle name="Normal 13 3 2 2 2" xfId="779" xr:uid="{F6B63D20-E74B-4385-B1A1-BDB6F396226C}"/>
    <cellStyle name="Normal 13 3 2 3" xfId="732" xr:uid="{C506AF63-BAF5-446B-8634-6B173C3D2277}"/>
    <cellStyle name="Normal 13 3 3" xfId="641" xr:uid="{00000000-0005-0000-0000-000054020000}"/>
    <cellStyle name="Normal 13 3 3 2" xfId="778" xr:uid="{2D64F0B6-F2D4-4753-ACAB-B8970C19DF11}"/>
    <cellStyle name="Normal 13 3 4" xfId="731" xr:uid="{A8FFA28B-3FBA-4810-9FB7-E8BC8786E106}"/>
    <cellStyle name="Normal 13 4" xfId="515" xr:uid="{00000000-0005-0000-0000-000055020000}"/>
    <cellStyle name="Normal 13 4 2" xfId="643" xr:uid="{00000000-0005-0000-0000-000056020000}"/>
    <cellStyle name="Normal 13 4 2 2" xfId="780" xr:uid="{1C21DE69-2493-4CFD-AB7C-13CD278C565F}"/>
    <cellStyle name="Normal 13 4 3" xfId="733" xr:uid="{38E01FFC-D61C-4E61-B3A4-423B54ECD7D6}"/>
    <cellStyle name="Normal 13 5" xfId="634" xr:uid="{00000000-0005-0000-0000-000057020000}"/>
    <cellStyle name="Normal 13 5 2" xfId="771" xr:uid="{F8A01035-FD81-4170-AC37-95B4477EB95E}"/>
    <cellStyle name="Normal 13 6" xfId="516" xr:uid="{00000000-0005-0000-0000-000058020000}"/>
    <cellStyle name="Normal 13 6 2" xfId="644" xr:uid="{00000000-0005-0000-0000-000059020000}"/>
    <cellStyle name="Normal 13 6 2 2" xfId="781" xr:uid="{57E1D229-3A53-40B5-BE22-FDB47E104338}"/>
    <cellStyle name="Normal 13 6 3" xfId="734" xr:uid="{6D8D5F10-C45C-44AF-9B94-9F21A3A87E4B}"/>
    <cellStyle name="Normal 13 7" xfId="724" xr:uid="{8A2E9159-67EF-4D2A-B9C2-AE5A64726B19}"/>
    <cellStyle name="Normal 13 8" xfId="827" xr:uid="{EFDFA653-4B61-4972-8F4B-C60793DA36FB}"/>
    <cellStyle name="Normal 13 9" xfId="826" xr:uid="{D4C677BD-5786-4D10-8940-E8BAED57CE72}"/>
    <cellStyle name="Normal 15" xfId="517" xr:uid="{00000000-0005-0000-0000-00005A020000}"/>
    <cellStyle name="Normal 16" xfId="518" xr:uid="{00000000-0005-0000-0000-00005B020000}"/>
    <cellStyle name="Normal 17" xfId="519" xr:uid="{00000000-0005-0000-0000-00005C020000}"/>
    <cellStyle name="Normal 19" xfId="520" xr:uid="{00000000-0005-0000-0000-00005D020000}"/>
    <cellStyle name="Normal 2" xfId="521" xr:uid="{00000000-0005-0000-0000-00005E020000}"/>
    <cellStyle name="Normal 2 2" xfId="522" xr:uid="{00000000-0005-0000-0000-00005F020000}"/>
    <cellStyle name="Normal 2 2 2" xfId="523" xr:uid="{00000000-0005-0000-0000-000060020000}"/>
    <cellStyle name="Normal 2 2 2 2" xfId="645" xr:uid="{00000000-0005-0000-0000-000061020000}"/>
    <cellStyle name="Normal 2 2 2 2 2" xfId="782" xr:uid="{C1D2B31E-AAE4-4610-BA14-3E1D1C8A1A20}"/>
    <cellStyle name="Normal 2 2 2 3" xfId="735" xr:uid="{A3802D78-3B2F-46A9-976C-16D5D1A814A2}"/>
    <cellStyle name="Normal 2 2 3" xfId="524" xr:uid="{00000000-0005-0000-0000-000062020000}"/>
    <cellStyle name="Normal 2 2 3 2" xfId="646" xr:uid="{00000000-0005-0000-0000-000063020000}"/>
    <cellStyle name="Normal 2 2 3 2 2" xfId="783" xr:uid="{C566D045-DC4F-4DC4-8267-F76C64080F82}"/>
    <cellStyle name="Normal 2 2 3 3" xfId="736" xr:uid="{D9BD5694-2E8F-4E1C-9453-E73B38E022CC}"/>
    <cellStyle name="Normal 2 3" xfId="525" xr:uid="{00000000-0005-0000-0000-000064020000}"/>
    <cellStyle name="Normal 2 3 2" xfId="526" xr:uid="{00000000-0005-0000-0000-000065020000}"/>
    <cellStyle name="Normal 2 3 2 2" xfId="647" xr:uid="{00000000-0005-0000-0000-000066020000}"/>
    <cellStyle name="Normal 2 3 2 2 2" xfId="784" xr:uid="{D455109E-2E75-4625-9233-38636FE3A464}"/>
    <cellStyle name="Normal 2 3 2 3" xfId="737" xr:uid="{9AB5990D-0C25-4A4B-BDB5-317FA693F5A2}"/>
    <cellStyle name="Normal 2 4" xfId="527" xr:uid="{00000000-0005-0000-0000-000067020000}"/>
    <cellStyle name="Normal 2 4 2" xfId="528" xr:uid="{00000000-0005-0000-0000-000068020000}"/>
    <cellStyle name="Normal 2 4 2 2" xfId="648" xr:uid="{00000000-0005-0000-0000-000069020000}"/>
    <cellStyle name="Normal 2 4 2 2 2" xfId="785" xr:uid="{590CBB2C-5DE0-4D3D-9465-D7CDF707C552}"/>
    <cellStyle name="Normal 2 4 2 3" xfId="738" xr:uid="{5D198248-154E-4873-9612-83DD012631A4}"/>
    <cellStyle name="Normal 2 5" xfId="529" xr:uid="{00000000-0005-0000-0000-00006A020000}"/>
    <cellStyle name="Normal 23" xfId="530" xr:uid="{00000000-0005-0000-0000-00006B020000}"/>
    <cellStyle name="Normal 3" xfId="531" xr:uid="{00000000-0005-0000-0000-00006C020000}"/>
    <cellStyle name="Normal 3 2" xfId="532" xr:uid="{00000000-0005-0000-0000-00006D020000}"/>
    <cellStyle name="Normal 3 2 11" xfId="533" xr:uid="{00000000-0005-0000-0000-00006E020000}"/>
    <cellStyle name="Normal 3 2 2" xfId="649" xr:uid="{00000000-0005-0000-0000-00006F020000}"/>
    <cellStyle name="Normal 3 2 2 2" xfId="786" xr:uid="{631EF021-C6D5-4869-820A-220D3D5CB304}"/>
    <cellStyle name="Normal 3 2 3" xfId="739" xr:uid="{377DC67A-60E6-48D5-A9E8-578699562D33}"/>
    <cellStyle name="Normal 3 3" xfId="534" xr:uid="{00000000-0005-0000-0000-000070020000}"/>
    <cellStyle name="Normal 3 4" xfId="535" xr:uid="{00000000-0005-0000-0000-000071020000}"/>
    <cellStyle name="Normal 3 4 2" xfId="650" xr:uid="{00000000-0005-0000-0000-000072020000}"/>
    <cellStyle name="Normal 3 4 2 2" xfId="787" xr:uid="{F5A9BA4E-6A44-4233-9F34-9361CC11180C}"/>
    <cellStyle name="Normal 3 4 3" xfId="740" xr:uid="{3EA5D8E4-6834-4490-B126-B0CDD22E95FC}"/>
    <cellStyle name="Normal 3 8" xfId="536" xr:uid="{00000000-0005-0000-0000-000073020000}"/>
    <cellStyle name="Normal 3 8 2" xfId="537" xr:uid="{00000000-0005-0000-0000-000074020000}"/>
    <cellStyle name="Normal 3 8 2 2" xfId="538" xr:uid="{00000000-0005-0000-0000-000075020000}"/>
    <cellStyle name="Normal 3 8 2 2 2" xfId="653" xr:uid="{00000000-0005-0000-0000-000076020000}"/>
    <cellStyle name="Normal 3 8 2 2 2 2" xfId="790" xr:uid="{E5050E17-4AA8-4BB8-BC3C-8A31734F8594}"/>
    <cellStyle name="Normal 3 8 2 2 3" xfId="743" xr:uid="{308FA54C-9BC3-4284-9C32-F899617D1BC3}"/>
    <cellStyle name="Normal 3 8 2 3" xfId="652" xr:uid="{00000000-0005-0000-0000-000077020000}"/>
    <cellStyle name="Normal 3 8 2 3 2" xfId="789" xr:uid="{69921434-A489-4286-ADDD-AD50D353D66D}"/>
    <cellStyle name="Normal 3 8 2 4" xfId="742" xr:uid="{AAEE4AB8-02EC-474A-8844-C6400B8C5517}"/>
    <cellStyle name="Normal 3 8 3" xfId="539" xr:uid="{00000000-0005-0000-0000-000078020000}"/>
    <cellStyle name="Normal 3 8 3 2" xfId="654" xr:uid="{00000000-0005-0000-0000-000079020000}"/>
    <cellStyle name="Normal 3 8 3 2 2" xfId="791" xr:uid="{F1F1E672-46F7-4F96-AD70-77C2114D89F8}"/>
    <cellStyle name="Normal 3 8 3 3" xfId="744" xr:uid="{AF3DC75E-05A9-4174-BE89-59F25C5D1C4B}"/>
    <cellStyle name="Normal 3 8 4" xfId="651" xr:uid="{00000000-0005-0000-0000-00007A020000}"/>
    <cellStyle name="Normal 3 8 4 2" xfId="788" xr:uid="{CA7AF605-D634-4851-8C95-3635FFCD681C}"/>
    <cellStyle name="Normal 3 8 5" xfId="741" xr:uid="{C5F7FE80-F11C-4EC4-8219-37EABB1B2D82}"/>
    <cellStyle name="Normal 4" xfId="540" xr:uid="{00000000-0005-0000-0000-00007B020000}"/>
    <cellStyle name="Normal 4 2" xfId="541" xr:uid="{00000000-0005-0000-0000-00007C020000}"/>
    <cellStyle name="Normal 4 2 2" xfId="655" xr:uid="{00000000-0005-0000-0000-00007D020000}"/>
    <cellStyle name="Normal 4 2 2 2" xfId="792" xr:uid="{6136DD6F-BD45-4760-B92F-97F472E4B790}"/>
    <cellStyle name="Normal 4 2 3" xfId="745" xr:uid="{E1A365CE-2A0C-4728-92E4-8FEDE92E0FDB}"/>
    <cellStyle name="Normal 4 3" xfId="542" xr:uid="{00000000-0005-0000-0000-00007E020000}"/>
    <cellStyle name="Normal 4 4" xfId="543" xr:uid="{00000000-0005-0000-0000-00007F020000}"/>
    <cellStyle name="Normal 4 4 2" xfId="656" xr:uid="{00000000-0005-0000-0000-000080020000}"/>
    <cellStyle name="Normal 4 4 2 2" xfId="793" xr:uid="{6A4B97AF-DAD1-44EE-A621-130B771BDE6D}"/>
    <cellStyle name="Normal 4 4 3" xfId="746" xr:uid="{A928AF69-0930-413E-95DF-60F9FA2F0336}"/>
    <cellStyle name="Normal 416" xfId="544" xr:uid="{00000000-0005-0000-0000-000081020000}"/>
    <cellStyle name="Normal 417" xfId="545" xr:uid="{00000000-0005-0000-0000-000082020000}"/>
    <cellStyle name="Normal 428" xfId="546" xr:uid="{00000000-0005-0000-0000-000083020000}"/>
    <cellStyle name="Normal 429" xfId="547" xr:uid="{00000000-0005-0000-0000-000084020000}"/>
    <cellStyle name="Normal 486" xfId="548" xr:uid="{00000000-0005-0000-0000-000085020000}"/>
    <cellStyle name="Normal 487" xfId="549" xr:uid="{00000000-0005-0000-0000-000086020000}"/>
    <cellStyle name="Normal 489" xfId="550" xr:uid="{00000000-0005-0000-0000-000087020000}"/>
    <cellStyle name="Normal 490" xfId="551" xr:uid="{00000000-0005-0000-0000-000088020000}"/>
    <cellStyle name="Normal 5" xfId="552" xr:uid="{00000000-0005-0000-0000-000089020000}"/>
    <cellStyle name="Normal 5 2" xfId="553" xr:uid="{00000000-0005-0000-0000-00008A020000}"/>
    <cellStyle name="Normal 5 3" xfId="554" xr:uid="{00000000-0005-0000-0000-00008B020000}"/>
    <cellStyle name="Normal 5 3 2" xfId="657" xr:uid="{00000000-0005-0000-0000-00008C020000}"/>
    <cellStyle name="Normal 5 3 2 2" xfId="794" xr:uid="{21E9F57B-1175-436B-A8BC-524C7A673EEE}"/>
    <cellStyle name="Normal 5 3 3" xfId="747" xr:uid="{576DE7CE-395A-4AE2-9596-6E4815B24A6D}"/>
    <cellStyle name="Normal 506" xfId="555" xr:uid="{00000000-0005-0000-0000-00008D020000}"/>
    <cellStyle name="Normal 516" xfId="556" xr:uid="{00000000-0005-0000-0000-00008E020000}"/>
    <cellStyle name="Normal 517" xfId="557" xr:uid="{00000000-0005-0000-0000-00008F020000}"/>
    <cellStyle name="Normal 53" xfId="558" xr:uid="{00000000-0005-0000-0000-000090020000}"/>
    <cellStyle name="Normal 54" xfId="559" xr:uid="{00000000-0005-0000-0000-000091020000}"/>
    <cellStyle name="Normal 542" xfId="560" xr:uid="{00000000-0005-0000-0000-000092020000}"/>
    <cellStyle name="Normal 543" xfId="561" xr:uid="{00000000-0005-0000-0000-000093020000}"/>
    <cellStyle name="Normal 544" xfId="562" xr:uid="{00000000-0005-0000-0000-000094020000}"/>
    <cellStyle name="Normal 547" xfId="563" xr:uid="{00000000-0005-0000-0000-000095020000}"/>
    <cellStyle name="Normal 548" xfId="564" xr:uid="{00000000-0005-0000-0000-000096020000}"/>
    <cellStyle name="Normal 550" xfId="565" xr:uid="{00000000-0005-0000-0000-000097020000}"/>
    <cellStyle name="Normal 571" xfId="566" xr:uid="{00000000-0005-0000-0000-000098020000}"/>
    <cellStyle name="Normal 572" xfId="567" xr:uid="{00000000-0005-0000-0000-000099020000}"/>
    <cellStyle name="Normal 6" xfId="568" xr:uid="{00000000-0005-0000-0000-00009A020000}"/>
    <cellStyle name="Normal 6 2" xfId="569" xr:uid="{00000000-0005-0000-0000-00009B020000}"/>
    <cellStyle name="Normal 6 2 2" xfId="659" xr:uid="{00000000-0005-0000-0000-00009C020000}"/>
    <cellStyle name="Normal 6 2 2 2" xfId="796" xr:uid="{AA0B3FA4-5172-4522-BA97-E6D7DDCC4100}"/>
    <cellStyle name="Normal 6 2 3" xfId="749" xr:uid="{557B45E5-E9AC-41E2-A811-61F73279F30D}"/>
    <cellStyle name="Normal 6 3" xfId="570" xr:uid="{00000000-0005-0000-0000-00009D020000}"/>
    <cellStyle name="Normal 6 4" xfId="658" xr:uid="{00000000-0005-0000-0000-00009E020000}"/>
    <cellStyle name="Normal 6 4 2" xfId="795" xr:uid="{94F48A41-6835-47F0-9973-4CC85AEA90D4}"/>
    <cellStyle name="Normal 6 5" xfId="748" xr:uid="{F98FC477-0AD5-4A86-A589-DD2204455DBE}"/>
    <cellStyle name="Normal 7" xfId="571" xr:uid="{00000000-0005-0000-0000-00009F020000}"/>
    <cellStyle name="Normal 7 2" xfId="572" xr:uid="{00000000-0005-0000-0000-0000A0020000}"/>
    <cellStyle name="Normal 8" xfId="573" xr:uid="{00000000-0005-0000-0000-0000A1020000}"/>
    <cellStyle name="Normal 9" xfId="710" xr:uid="{00000000-0005-0000-0000-0000A2020000}"/>
    <cellStyle name="Normal 9 2" xfId="824" xr:uid="{C2DE7A61-9086-487D-81AD-D3E50EC30FE0}"/>
    <cellStyle name="Normal_Sheet1" xfId="574" xr:uid="{00000000-0005-0000-0000-0000A3020000}"/>
    <cellStyle name="Note 2" xfId="575" xr:uid="{00000000-0005-0000-0000-0000A4020000}"/>
    <cellStyle name="Note 2 2" xfId="660" xr:uid="{00000000-0005-0000-0000-0000A5020000}"/>
    <cellStyle name="Note 2 2 2" xfId="797" xr:uid="{D7278367-DC14-47BF-A758-114C1F41CDBE}"/>
    <cellStyle name="Note 2 3" xfId="750" xr:uid="{AC5340EE-478E-47DC-8896-BD46672619DE}"/>
    <cellStyle name="Note 3" xfId="711" xr:uid="{00000000-0005-0000-0000-0000A6020000}"/>
    <cellStyle name="Note 3 2" xfId="825" xr:uid="{BE69DA9A-320A-423F-A18C-65A987CEC7F4}"/>
    <cellStyle name="Output" xfId="679" builtinId="21" customBuiltin="1"/>
    <cellStyle name="Output 2" xfId="576" xr:uid="{00000000-0005-0000-0000-0000A8020000}"/>
    <cellStyle name="Output 2 2" xfId="661" xr:uid="{00000000-0005-0000-0000-0000A9020000}"/>
    <cellStyle name="Percent" xfId="1" xr:uid="{00000000-0005-0000-0000-0000AA020000}"/>
    <cellStyle name="Percent 2" xfId="577" xr:uid="{00000000-0005-0000-0000-0000AB020000}"/>
    <cellStyle name="Standard 3" xfId="578" xr:uid="{00000000-0005-0000-0000-0000AC020000}"/>
    <cellStyle name="Standard 4" xfId="579" xr:uid="{00000000-0005-0000-0000-0000AD020000}"/>
    <cellStyle name="Standard 4 2" xfId="580" xr:uid="{00000000-0005-0000-0000-0000AE020000}"/>
    <cellStyle name="Standard 4 2 2" xfId="581" xr:uid="{00000000-0005-0000-0000-0000AF020000}"/>
    <cellStyle name="Standard 4 2 2 2" xfId="582" xr:uid="{00000000-0005-0000-0000-0000B0020000}"/>
    <cellStyle name="Standard 4 2 2 2 2" xfId="665" xr:uid="{00000000-0005-0000-0000-0000B1020000}"/>
    <cellStyle name="Standard 4 2 2 2 2 2" xfId="801" xr:uid="{0DD88901-028A-4064-96C7-94E210443D09}"/>
    <cellStyle name="Standard 4 2 2 2 3" xfId="754" xr:uid="{3717BDF9-DF18-469D-A1A6-133293EAB916}"/>
    <cellStyle name="Standard 4 2 2 3" xfId="664" xr:uid="{00000000-0005-0000-0000-0000B2020000}"/>
    <cellStyle name="Standard 4 2 2 3 2" xfId="800" xr:uid="{B519ACEB-8D15-4BAB-914A-A2C2D0673E85}"/>
    <cellStyle name="Standard 4 2 2 4" xfId="753" xr:uid="{CC2F9681-7221-4E0B-BE58-DE34D4DC40CF}"/>
    <cellStyle name="Standard 4 2 3" xfId="583" xr:uid="{00000000-0005-0000-0000-0000B3020000}"/>
    <cellStyle name="Standard 4 2 3 2" xfId="666" xr:uid="{00000000-0005-0000-0000-0000B4020000}"/>
    <cellStyle name="Standard 4 2 3 2 2" xfId="802" xr:uid="{B5FE6E75-B41F-4CC0-BF1F-33B763CE0A2C}"/>
    <cellStyle name="Standard 4 2 3 3" xfId="755" xr:uid="{A64374BC-823F-49AF-B773-E84014AFDB70}"/>
    <cellStyle name="Standard 4 2 4" xfId="663" xr:uid="{00000000-0005-0000-0000-0000B5020000}"/>
    <cellStyle name="Standard 4 2 4 2" xfId="799" xr:uid="{9C2C791D-563B-4AED-BAA8-BB47B68C5354}"/>
    <cellStyle name="Standard 4 2 5" xfId="752" xr:uid="{A197A41C-0F12-46AA-AE19-171F357B5002}"/>
    <cellStyle name="Standard 4 3" xfId="584" xr:uid="{00000000-0005-0000-0000-0000B6020000}"/>
    <cellStyle name="Standard 4 3 2" xfId="585" xr:uid="{00000000-0005-0000-0000-0000B7020000}"/>
    <cellStyle name="Standard 4 3 2 2" xfId="668" xr:uid="{00000000-0005-0000-0000-0000B8020000}"/>
    <cellStyle name="Standard 4 3 2 2 2" xfId="804" xr:uid="{48E9C52C-4A3E-4A9E-BC6A-03E721BABBFB}"/>
    <cellStyle name="Standard 4 3 2 3" xfId="757" xr:uid="{331D8F24-399E-43AE-9199-C0CEBBDF18BC}"/>
    <cellStyle name="Standard 4 3 3" xfId="667" xr:uid="{00000000-0005-0000-0000-0000B9020000}"/>
    <cellStyle name="Standard 4 3 3 2" xfId="803" xr:uid="{D9FC3651-C083-4A3A-BBEB-35BDB75E6856}"/>
    <cellStyle name="Standard 4 3 4" xfId="756" xr:uid="{B582CC8D-4531-472B-9421-10B8AF6BE8B9}"/>
    <cellStyle name="Standard 4 4" xfId="586" xr:uid="{00000000-0005-0000-0000-0000BA020000}"/>
    <cellStyle name="Standard 4 4 2" xfId="669" xr:uid="{00000000-0005-0000-0000-0000BB020000}"/>
    <cellStyle name="Standard 4 4 2 2" xfId="805" xr:uid="{FA8A2B66-1108-407C-9F13-364C6D5A5AC0}"/>
    <cellStyle name="Standard 4 4 3" xfId="758" xr:uid="{1DA9F4F4-EBC5-4578-BE84-7407C5EC93C7}"/>
    <cellStyle name="Standard 4 5" xfId="662" xr:uid="{00000000-0005-0000-0000-0000BC020000}"/>
    <cellStyle name="Standard 4 5 2" xfId="798" xr:uid="{C39C8FBF-2901-4072-B80F-AE644911D338}"/>
    <cellStyle name="Standard 4 6" xfId="751" xr:uid="{A1D7548D-B817-4A92-9F01-B4F2C2CCAE96}"/>
    <cellStyle name="Standard 6" xfId="587" xr:uid="{00000000-0005-0000-0000-0000BD020000}"/>
    <cellStyle name="Title" xfId="670" builtinId="15" customBuiltin="1"/>
    <cellStyle name="Title 2" xfId="588" xr:uid="{00000000-0005-0000-0000-0000BF020000}"/>
    <cellStyle name="Total" xfId="685" builtinId="25" customBuiltin="1"/>
    <cellStyle name="Total 2" xfId="589" xr:uid="{00000000-0005-0000-0000-0000C1020000}"/>
    <cellStyle name="Warning Text" xfId="683" builtinId="11" customBuiltin="1"/>
    <cellStyle name="Warning Text 2" xfId="590" xr:uid="{00000000-0005-0000-0000-0000C3020000}"/>
    <cellStyle name="표준 2" xfId="591" xr:uid="{00000000-0005-0000-0000-0000C4020000}"/>
    <cellStyle name="一般 7" xfId="592" xr:uid="{00000000-0005-0000-0000-0000C5020000}"/>
    <cellStyle name="標準 2" xfId="593" xr:uid="{00000000-0005-0000-0000-0000C6020000}"/>
    <cellStyle name="標準 2 2" xfId="594" xr:uid="{00000000-0005-0000-0000-0000C7020000}"/>
    <cellStyle name="標準 2 3" xfId="595" xr:uid="{00000000-0005-0000-0000-0000C8020000}"/>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ill>
        <patternFill>
          <bgColor theme="0" tint="-0.3498947111423078"/>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schurter.com/de/data/download/sustainability-report-2022" TargetMode="External"/><Relationship Id="rId2" Type="http://schemas.openxmlformats.org/officeDocument/2006/relationships/hyperlink" Target="mailto:rolf.nussbaumer@schurter.com" TargetMode="External"/><Relationship Id="rId1" Type="http://schemas.openxmlformats.org/officeDocument/2006/relationships/hyperlink" Target="mailto:substances@schurter.com"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90625" defaultRowHeight="12.6"/>
  <cols>
    <col min="1" max="1" width="143" style="157" customWidth="1"/>
    <col min="2" max="2" width="34.90625" style="157" customWidth="1"/>
    <col min="3" max="3" width="8.90625" style="157" customWidth="1"/>
    <col min="4" max="16384" width="8.90625" style="157"/>
  </cols>
  <sheetData>
    <row r="1" spans="1:2" ht="104.1" customHeight="1">
      <c r="A1" s="172" t="str">
        <f ca="1">OFFSET(L!$C$1,MATCH("Instructions"&amp;ADDRESS(ROW(),COLUMN(),4),L!$A:$A,0)-1,SL,,)</f>
        <v>RMI:www.responsiblemineralsinitiative.org/</v>
      </c>
      <c r="B1" s="180"/>
    </row>
    <row r="2" spans="1:2" ht="16.2">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2.4">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399999999999999"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210.6">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29.6">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45.80000000000001">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94.4">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6.2">
      <c r="A34" s="231"/>
      <c r="B34" s="180"/>
    </row>
    <row r="35" spans="1:2" ht="68.400000000000006"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29.6">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7.2">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62">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 customHeight="1">
      <c r="A44" s="220"/>
      <c r="B44" s="180"/>
    </row>
    <row r="45" spans="1:2" ht="64.8">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 customHeight="1">
      <c r="A49" s="94" t="str">
        <f ca="1">OFFSET(L!$C$1,MATCH("Instructions"&amp;ADDRESS(ROW(),COLUMN(),4),L!$A:$A,0)-1,SL,,)</f>
        <v>2. Metal (*)   -   Use the pull down menu to select the metal for which you are entering smelter information. This field is mandatory.</v>
      </c>
      <c r="B49" s="180"/>
    </row>
    <row r="50" spans="1:2" ht="64.8">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8.6">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6.2">
      <c r="A56" s="94" t="str">
        <f ca="1">OFFSET(L!$C$1,MATCH("Instructions"&amp;ADDRESS(ROW(),COLUMN(),4),L!$A:$A,0)-1,SL,,)</f>
        <v>9. Smelter City – Provide the city name of where the smelter is located. This field is optional.</v>
      </c>
      <c r="B56" s="180"/>
    </row>
    <row r="57" spans="1:2" ht="16.2">
      <c r="A57" s="94" t="str">
        <f ca="1">OFFSET(L!$C$1,MATCH("Instructions"&amp;ADDRESS(ROW(),COLUMN(),4),L!$A:$A,0)-1,SL,,)</f>
        <v>10. Smelter Location: State/Province, if applicable – Provide the state or province where the smelter is located. This field is optional.</v>
      </c>
      <c r="B57" s="180"/>
    </row>
    <row r="58" spans="1:2" ht="182.4"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8.6">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13.4">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29.6">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6.2">
      <c r="A74" s="183" t="s">
        <v>0</v>
      </c>
      <c r="B74" s="179"/>
    </row>
    <row r="75" spans="1:2" ht="16.8"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workbookViewId="0">
      <pane xSplit="1" ySplit="11" topLeftCell="B19" activePane="bottomRight" state="frozen"/>
      <selection pane="topRight" activeCell="B24" sqref="B24:J24"/>
      <selection pane="bottomLeft" activeCell="B24" sqref="B24:J24"/>
      <selection pane="bottomRight" activeCell="B19" sqref="B19"/>
    </sheetView>
  </sheetViews>
  <sheetFormatPr defaultColWidth="11" defaultRowHeight="12.6"/>
  <cols>
    <col min="1" max="1" width="0.90625" customWidth="1"/>
    <col min="2" max="2" width="10.08984375" customWidth="1"/>
    <col min="3" max="3" width="11.453125" customWidth="1"/>
    <col min="4" max="4" width="17.08984375" style="149" customWidth="1"/>
    <col min="5" max="5" width="42.26953125" customWidth="1"/>
    <col min="6" max="6" width="53.26953125" customWidth="1"/>
    <col min="7" max="7" width="0.90625" customWidth="1"/>
  </cols>
  <sheetData>
    <row r="1" spans="1:7" ht="13.2" thickTop="1">
      <c r="A1" s="4"/>
      <c r="B1" s="5"/>
      <c r="C1" s="5"/>
      <c r="D1" s="146"/>
      <c r="E1" s="5"/>
      <c r="F1" s="5"/>
      <c r="G1" s="6"/>
    </row>
    <row r="2" spans="1:7">
      <c r="A2" s="316"/>
      <c r="B2" s="2" t="s">
        <v>1</v>
      </c>
      <c r="C2" s="3"/>
      <c r="D2" s="147"/>
      <c r="E2" s="3"/>
      <c r="F2" s="3"/>
      <c r="G2" s="25"/>
    </row>
    <row r="3" spans="1:7">
      <c r="A3" s="316"/>
      <c r="B3" s="3" t="s">
        <v>2</v>
      </c>
      <c r="C3" s="2"/>
      <c r="D3" s="148"/>
      <c r="E3" s="3"/>
      <c r="F3" s="2"/>
      <c r="G3" s="25"/>
    </row>
    <row r="4" spans="1:7" ht="16.2">
      <c r="A4" s="316"/>
      <c r="B4" s="184" t="s">
        <v>3</v>
      </c>
      <c r="C4" s="185"/>
      <c r="D4" s="186"/>
      <c r="E4" s="3"/>
      <c r="F4" s="185"/>
      <c r="G4" s="25"/>
    </row>
    <row r="5" spans="1:7">
      <c r="A5" s="316"/>
      <c r="B5" s="190" t="s">
        <v>4</v>
      </c>
      <c r="C5" s="187"/>
      <c r="D5" s="188"/>
      <c r="E5" s="3"/>
      <c r="F5" s="187"/>
      <c r="G5" s="25"/>
    </row>
    <row r="6" spans="1:7">
      <c r="A6" s="316"/>
      <c r="B6" s="3"/>
      <c r="C6" s="3"/>
      <c r="D6" s="147"/>
      <c r="E6" s="3"/>
      <c r="F6" s="3"/>
      <c r="G6" s="25"/>
    </row>
    <row r="7" spans="1:7">
      <c r="A7" s="316"/>
      <c r="B7" s="3"/>
      <c r="C7" s="3"/>
      <c r="D7" s="147"/>
      <c r="E7" s="3"/>
      <c r="F7" s="3"/>
      <c r="G7" s="25"/>
    </row>
    <row r="8" spans="1:7">
      <c r="A8" s="316"/>
      <c r="B8" s="3"/>
      <c r="C8" s="3"/>
      <c r="D8" s="147"/>
      <c r="E8" s="3"/>
      <c r="F8" s="3"/>
      <c r="G8" s="25"/>
    </row>
    <row r="9" spans="1:7" ht="20.100000000000001" customHeight="1">
      <c r="A9" s="316"/>
      <c r="B9" s="319" t="s">
        <v>5</v>
      </c>
      <c r="C9" s="319"/>
      <c r="D9" s="319"/>
      <c r="E9" s="319"/>
      <c r="F9" s="319"/>
      <c r="G9" s="25"/>
    </row>
    <row r="10" spans="1:7" ht="27" customHeight="1">
      <c r="A10" s="316"/>
      <c r="B10" s="320" t="s">
        <v>6</v>
      </c>
      <c r="C10" s="320"/>
      <c r="D10" s="320"/>
      <c r="E10" s="320"/>
      <c r="F10" s="320"/>
      <c r="G10" s="25"/>
    </row>
    <row r="11" spans="1:7" ht="82.5" customHeight="1">
      <c r="A11" s="316"/>
      <c r="B11" s="321"/>
      <c r="C11" s="321"/>
      <c r="D11" s="321"/>
      <c r="E11" s="321"/>
      <c r="F11" s="321"/>
      <c r="G11" s="25"/>
    </row>
    <row r="12" spans="1:7">
      <c r="A12" s="316"/>
      <c r="B12" s="174" t="s">
        <v>7</v>
      </c>
      <c r="C12" s="175" t="s">
        <v>8</v>
      </c>
      <c r="D12" s="176" t="s">
        <v>9</v>
      </c>
      <c r="E12" s="175" t="s">
        <v>10</v>
      </c>
      <c r="F12" s="175" t="s">
        <v>11</v>
      </c>
      <c r="G12" s="25"/>
    </row>
    <row r="13" spans="1:7" ht="57">
      <c r="A13" s="316"/>
      <c r="B13" s="308">
        <v>1</v>
      </c>
      <c r="C13" s="227" t="s">
        <v>12</v>
      </c>
      <c r="D13" s="228">
        <v>44489</v>
      </c>
      <c r="E13" s="227" t="s">
        <v>12669</v>
      </c>
      <c r="F13" s="229" t="s">
        <v>12701</v>
      </c>
      <c r="G13" s="25"/>
    </row>
    <row r="14" spans="1:7" ht="57">
      <c r="A14" s="316"/>
      <c r="B14" s="226">
        <v>1.01</v>
      </c>
      <c r="C14" s="227" t="s">
        <v>12</v>
      </c>
      <c r="D14" s="228">
        <v>44523</v>
      </c>
      <c r="E14" s="227" t="s">
        <v>12670</v>
      </c>
      <c r="F14" s="229" t="s">
        <v>12701</v>
      </c>
      <c r="G14" s="25"/>
    </row>
    <row r="15" spans="1:7" ht="57">
      <c r="A15" s="316"/>
      <c r="B15" s="226">
        <v>1.02</v>
      </c>
      <c r="C15" s="227" t="s">
        <v>12</v>
      </c>
      <c r="D15" s="228">
        <v>44553</v>
      </c>
      <c r="E15" s="227" t="s">
        <v>12671</v>
      </c>
      <c r="F15" s="229" t="s">
        <v>12701</v>
      </c>
      <c r="G15" s="25"/>
    </row>
    <row r="16" spans="1:7" ht="91.2">
      <c r="A16" s="316"/>
      <c r="B16" s="226">
        <v>1.1000000000000001</v>
      </c>
      <c r="C16" s="227" t="s">
        <v>12</v>
      </c>
      <c r="D16" s="228">
        <v>44848</v>
      </c>
      <c r="E16" s="227" t="s">
        <v>12695</v>
      </c>
      <c r="F16" s="229" t="s">
        <v>12702</v>
      </c>
      <c r="G16" s="25"/>
    </row>
    <row r="17" spans="1:7" ht="45.6">
      <c r="A17" s="316"/>
      <c r="B17" s="226">
        <v>1.1100000000000001</v>
      </c>
      <c r="C17" s="227" t="s">
        <v>12</v>
      </c>
      <c r="D17" s="228">
        <v>44869</v>
      </c>
      <c r="E17" s="227" t="s">
        <v>12696</v>
      </c>
      <c r="F17" s="229" t="s">
        <v>12702</v>
      </c>
      <c r="G17" s="25"/>
    </row>
    <row r="18" spans="1:7" ht="45.6">
      <c r="A18" s="316"/>
      <c r="B18" s="226">
        <v>1.2</v>
      </c>
      <c r="C18" s="227" t="s">
        <v>12</v>
      </c>
      <c r="D18" s="228">
        <v>45058</v>
      </c>
      <c r="E18" s="227" t="s">
        <v>12749</v>
      </c>
      <c r="F18" s="229" t="s">
        <v>12703</v>
      </c>
      <c r="G18" s="25"/>
    </row>
    <row r="19" spans="1:7" ht="57">
      <c r="A19" s="316"/>
      <c r="B19" s="226">
        <v>1.3</v>
      </c>
      <c r="C19" s="227" t="s">
        <v>12</v>
      </c>
      <c r="D19" s="228">
        <v>45408</v>
      </c>
      <c r="E19" s="309" t="s">
        <v>19199</v>
      </c>
      <c r="F19" s="229" t="s">
        <v>12750</v>
      </c>
      <c r="G19" s="25"/>
    </row>
    <row r="20" spans="1:7" ht="13.2" thickBot="1">
      <c r="A20" s="317"/>
      <c r="B20" s="318" t="str">
        <f ca="1">OFFSET(L!$C$1,MATCH("General"&amp;"Cpy",L!$A:$A,0)-1,SL,,)</f>
        <v>© 2024 Responsible Minerals Initiative. All rights reserved.</v>
      </c>
      <c r="C20" s="318"/>
      <c r="D20" s="318"/>
      <c r="E20" s="318"/>
      <c r="F20" s="318"/>
      <c r="G20" s="26"/>
    </row>
    <row r="21" spans="1:7" ht="13.2" thickTop="1"/>
  </sheetData>
  <sheetProtection algorithmName="SHA-512" hashValue="fi/y38rddC+z3QnQfu2cnEmGtHXl3XQ6SynTeQ5+xw84CdkvcKo6JdvoVgdPIubYK5gF++8m7zqNtKRDevWDGA==" saltValue="xCojYRQYMnbqf6OFEls9JA==" spinCount="100000" sheet="1" formatRows="0"/>
  <customSheetViews>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 guid="{81CF54B1-70AB-4A68-BB72-21925B5D4874}" state="hidden">
      <selection activeCell="E26" sqref="E26"/>
      <pageMargins left="0" right="0" top="0" bottom="0" header="0" footer="0"/>
      <pageSetup scale="56" orientation="portrait"/>
    </customSheetView>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90625" defaultRowHeight="12.6"/>
  <cols>
    <col min="1" max="1" width="1.7265625" style="157" customWidth="1"/>
    <col min="2" max="2" width="35.453125" style="157" customWidth="1"/>
    <col min="3" max="3" width="105.453125" style="157" customWidth="1"/>
    <col min="4" max="5" width="1.7265625" style="157" customWidth="1"/>
    <col min="6" max="6" width="52" style="157" customWidth="1"/>
    <col min="7" max="7" width="4.90625" style="157" customWidth="1"/>
    <col min="8" max="16384" width="8.90625" style="157"/>
  </cols>
  <sheetData>
    <row r="1" spans="1:8" ht="90.6" customHeight="1" thickTop="1">
      <c r="A1" s="322"/>
      <c r="B1" s="323"/>
      <c r="C1" s="323"/>
      <c r="D1" s="324"/>
    </row>
    <row r="2" spans="1:8" ht="16.2">
      <c r="A2" s="177"/>
      <c r="B2" s="178" t="str">
        <f ca="1">OFFSET(L!$C$1,MATCH("Definitions"&amp;ADDRESS(ROW(),COLUMN(),4),L!$A:$A,0)-1,SL,,)</f>
        <v>ITEM</v>
      </c>
      <c r="C2" s="178" t="str">
        <f ca="1">OFFSET(L!$C$1,MATCH("Definitions"&amp;ADDRESS(ROW(),COLUMN(),4),L!$A:$A,0)-1,SL,,)</f>
        <v>DEFINITION</v>
      </c>
      <c r="D2" s="326"/>
      <c r="E2" s="179"/>
    </row>
    <row r="3" spans="1:8" ht="48.6">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6"/>
      <c r="E3" s="180"/>
    </row>
    <row r="4" spans="1:8" ht="64.8">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6"/>
      <c r="E4" s="180" t="s">
        <v>13</v>
      </c>
    </row>
    <row r="5" spans="1:8" ht="129.6">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6"/>
      <c r="E5" s="180"/>
    </row>
    <row r="6" spans="1:8" ht="145.80000000000001">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6"/>
      <c r="E6" s="180" t="s">
        <v>14</v>
      </c>
    </row>
    <row r="7" spans="1:8" ht="97.2">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6"/>
      <c r="E7" s="180" t="s">
        <v>15</v>
      </c>
    </row>
    <row r="8" spans="1:8" ht="81">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6"/>
      <c r="E8" s="180" t="s">
        <v>16</v>
      </c>
    </row>
    <row r="9" spans="1:8" ht="48.6">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6"/>
      <c r="E9" s="180" t="s">
        <v>15</v>
      </c>
      <c r="H9" s="157">
        <v>14</v>
      </c>
    </row>
    <row r="10" spans="1:8" ht="113.4">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6"/>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6"/>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6"/>
      <c r="E12" s="180"/>
    </row>
    <row r="13" spans="1:8" ht="81">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6"/>
      <c r="E13" s="180"/>
    </row>
    <row r="14" spans="1:8" ht="32.4">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6"/>
      <c r="E14" s="180"/>
    </row>
    <row r="15" spans="1:8" ht="129.6">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6"/>
      <c r="E15" s="180"/>
    </row>
    <row r="16" spans="1:8" ht="48.6">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6"/>
      <c r="E16" s="180" t="s">
        <v>15</v>
      </c>
    </row>
    <row r="17" spans="1:5" ht="81">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6"/>
      <c r="E17" s="180" t="s">
        <v>16</v>
      </c>
    </row>
    <row r="18" spans="1:5" ht="162">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6"/>
      <c r="E18" s="180"/>
    </row>
    <row r="19" spans="1:5" ht="145.80000000000001">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6"/>
      <c r="E19" s="180" t="s">
        <v>15</v>
      </c>
    </row>
    <row r="20" spans="1:5" ht="81">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6"/>
      <c r="E20" s="180" t="s">
        <v>13</v>
      </c>
    </row>
    <row r="21" spans="1:5" ht="64.8">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6"/>
      <c r="E21" s="180"/>
    </row>
    <row r="22" spans="1:5" ht="16.2">
      <c r="A22" s="177"/>
      <c r="B22" s="325" t="str">
        <f ca="1">OFFSET(L!$C$1,MATCH("General"&amp;"Cpy",L!$A:$A,0)-1,SL,,)</f>
        <v>© 2024 Responsible Minerals Initiative. All rights reserved.</v>
      </c>
      <c r="C22" s="325"/>
      <c r="D22" s="326"/>
      <c r="E22" s="180"/>
    </row>
    <row r="23" spans="1:5" ht="13.2" thickBot="1">
      <c r="A23" s="181"/>
      <c r="B23" s="182"/>
      <c r="C23" s="182"/>
      <c r="D23" s="327"/>
    </row>
    <row r="24" spans="1:5" ht="13.2" thickTop="1"/>
  </sheetData>
  <sheetProtection algorithmName="SHA-512" hashValue="tsTyH1eroRKVtmJA/XieBwjCp9zSG09tc8I1R77mX+SaoWnKFqi5eEUzUwUNfcWwXZ/6nkXzV2JmuMdD7jPNog==" saltValue="1Rjd0LdRX5zCZ03VPrL4rw=="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topLeftCell="A62" zoomScaleNormal="100" workbookViewId="0">
      <selection activeCell="G83" sqref="G83:J83"/>
    </sheetView>
  </sheetViews>
  <sheetFormatPr defaultColWidth="8.90625" defaultRowHeight="12.6"/>
  <cols>
    <col min="1" max="1" width="1.90625" customWidth="1"/>
    <col min="2" max="2" width="84.26953125" customWidth="1"/>
    <col min="3" max="3" width="1.7265625" customWidth="1"/>
    <col min="4" max="5" width="16.7265625" customWidth="1"/>
    <col min="6" max="6" width="1.7265625" customWidth="1"/>
    <col min="7" max="9" width="16.7265625" customWidth="1"/>
    <col min="10" max="10" width="17.90625" customWidth="1"/>
    <col min="11" max="11" width="3" customWidth="1"/>
    <col min="12" max="12" width="3.7265625" hidden="1" customWidth="1"/>
    <col min="13" max="15" width="4.90625" hidden="1" customWidth="1"/>
    <col min="16" max="23" width="9.08984375" hidden="1" customWidth="1"/>
    <col min="24" max="24" width="27.7265625" hidden="1" customWidth="1"/>
    <col min="25" max="25" width="8.90625" hidden="1" customWidth="1"/>
    <col min="26" max="32" width="8.90625" customWidth="1"/>
  </cols>
  <sheetData>
    <row r="1" spans="1:34" ht="16.8" thickTop="1">
      <c r="A1" s="345"/>
      <c r="B1" s="346"/>
      <c r="C1" s="346"/>
      <c r="D1" s="346"/>
      <c r="E1" s="346"/>
      <c r="F1" s="346"/>
      <c r="G1" s="346"/>
      <c r="H1" s="346"/>
      <c r="I1" s="346"/>
      <c r="J1" s="346"/>
      <c r="K1" s="347"/>
      <c r="L1" s="103"/>
      <c r="P1" s="3"/>
      <c r="Q1" s="3"/>
      <c r="R1" s="3"/>
      <c r="S1" s="3"/>
      <c r="T1" s="3"/>
      <c r="U1" s="3"/>
      <c r="V1" s="3"/>
      <c r="W1" s="3"/>
      <c r="X1" s="3"/>
      <c r="Y1" s="3"/>
      <c r="Z1" s="3"/>
      <c r="AA1" s="3"/>
      <c r="AB1" s="3"/>
      <c r="AC1" s="3"/>
      <c r="AD1" s="3"/>
      <c r="AE1" s="3"/>
      <c r="AF1" s="3"/>
      <c r="AG1" s="3"/>
      <c r="AH1" s="3"/>
    </row>
    <row r="2" spans="1:34" ht="81.75" customHeight="1">
      <c r="A2" s="28"/>
      <c r="B2" s="304"/>
      <c r="C2" s="29"/>
      <c r="D2" s="348" t="str">
        <f ca="1">OFFSET(L!$C$1,MATCH("Declaration"&amp;ADDRESS(ROW(),COLUMN(),4),L!$A:$A,0)-1,SL,,)</f>
        <v>Extended Mineral Reporting Template (EMRT)</v>
      </c>
      <c r="E2" s="349"/>
      <c r="F2" s="349"/>
      <c r="G2" s="349"/>
      <c r="H2" s="349"/>
      <c r="I2" s="349"/>
      <c r="J2" s="350"/>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19201</v>
      </c>
      <c r="C3" s="12"/>
      <c r="D3" s="31" t="s">
        <v>17</v>
      </c>
      <c r="E3" s="332"/>
      <c r="F3" s="333"/>
      <c r="G3" s="333"/>
      <c r="H3" s="333"/>
      <c r="I3" s="333"/>
      <c r="J3" s="191" t="s">
        <v>12830</v>
      </c>
      <c r="K3" s="30"/>
      <c r="L3" s="103"/>
      <c r="P3" s="39">
        <f>MATCH($D$3,LN,0)</f>
        <v>1</v>
      </c>
    </row>
    <row r="4" spans="1:34" ht="16.2">
      <c r="A4" s="28"/>
      <c r="B4" s="357" t="str">
        <f ca="1">OFFSET(L!$C$1,MATCH("Declaration"&amp;ADDRESS(ROW(),COLUMN(),4),L!$A:$A,0)-1,SL,,)</f>
        <v>The purpose of this document is to collect sourcing information on cobalt or natural mica.</v>
      </c>
      <c r="C4" s="357"/>
      <c r="D4" s="357"/>
      <c r="E4" s="357"/>
      <c r="F4" s="357"/>
      <c r="G4" s="357"/>
      <c r="H4" s="357"/>
      <c r="I4" s="361" t="str">
        <f ca="1">OFFSET(L!$C$1,MATCH("Declaration"&amp;ADDRESS(ROW(),COLUMN(),4),L!$A:$A,0)-1,SL,,)</f>
        <v>Link to Terms &amp; Conditions</v>
      </c>
      <c r="J4" s="361"/>
      <c r="K4" s="30"/>
      <c r="L4" s="105"/>
      <c r="P4" s="3"/>
      <c r="Q4" s="3"/>
      <c r="R4" s="3"/>
      <c r="S4" s="3"/>
      <c r="T4" s="3"/>
      <c r="U4" s="3"/>
      <c r="V4" s="3"/>
      <c r="W4" s="3"/>
      <c r="X4" s="3"/>
      <c r="Y4" s="3"/>
      <c r="Z4" s="3"/>
      <c r="AA4" s="3"/>
      <c r="AB4" s="3"/>
      <c r="AC4" s="3"/>
      <c r="AD4" s="3"/>
      <c r="AE4" s="3"/>
      <c r="AF4" s="3"/>
      <c r="AG4" s="3"/>
      <c r="AH4" s="3"/>
    </row>
    <row r="5" spans="1:34" ht="16.2">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2.4">
      <c r="A6" s="28"/>
      <c r="B6" s="357" t="str">
        <f ca="1">OFFSET(L!$C$1,MATCH("Declaration"&amp;ADDRESS(ROW(),COLUMN(),4),L!$A:$A,0)-1,SL,,)</f>
        <v>Mandatory fields are noted with an asterisk (*).  Consult the instructions tab for guidance on how to answer each question.</v>
      </c>
      <c r="C6" s="357"/>
      <c r="D6" s="357"/>
      <c r="E6" s="357"/>
      <c r="F6" s="357"/>
      <c r="G6" s="357"/>
      <c r="H6" s="357"/>
      <c r="I6" s="357"/>
      <c r="J6" s="357"/>
      <c r="K6" s="30"/>
      <c r="L6" s="105" t="s">
        <v>18</v>
      </c>
      <c r="P6" s="3"/>
      <c r="Q6" s="3"/>
      <c r="R6" s="3"/>
      <c r="S6" s="3"/>
      <c r="T6" s="3"/>
      <c r="U6" s="3"/>
      <c r="V6" s="3"/>
      <c r="W6" s="3"/>
      <c r="X6" s="3"/>
      <c r="Y6" s="3"/>
      <c r="Z6" s="3"/>
      <c r="AA6" s="3"/>
      <c r="AB6" s="3"/>
      <c r="AC6" s="3"/>
      <c r="AD6" s="3"/>
      <c r="AE6" s="3"/>
      <c r="AF6" s="3"/>
      <c r="AG6" s="3"/>
      <c r="AH6" s="3"/>
    </row>
    <row r="7" spans="1:34" ht="16.2">
      <c r="A7" s="28"/>
      <c r="B7" s="362" t="str">
        <f ca="1">OFFSET(L!$C$1,MATCH("Declaration"&amp;ADDRESS(ROW(),COLUMN(),4),L!$A:$A,0)-1,SL,,)</f>
        <v>Company Information</v>
      </c>
      <c r="C7" s="362"/>
      <c r="D7" s="362"/>
      <c r="E7" s="362"/>
      <c r="F7" s="362"/>
      <c r="G7" s="362"/>
      <c r="H7" s="362"/>
      <c r="I7" s="362"/>
      <c r="J7" s="362"/>
      <c r="K7" s="30"/>
      <c r="L7" s="105"/>
      <c r="P7" s="3"/>
      <c r="Q7" s="3"/>
      <c r="R7" s="3"/>
      <c r="S7" s="3"/>
      <c r="T7" s="3"/>
      <c r="U7" s="3"/>
      <c r="V7" s="3"/>
      <c r="W7" s="3"/>
      <c r="X7" s="3"/>
      <c r="Y7" s="3"/>
      <c r="Z7" s="3"/>
      <c r="AA7" s="3"/>
      <c r="AB7" s="3"/>
      <c r="AC7" s="3"/>
      <c r="AD7" s="3"/>
      <c r="AE7" s="3"/>
      <c r="AF7" s="3"/>
      <c r="AG7" s="3"/>
      <c r="AH7" s="3"/>
    </row>
    <row r="8" spans="1:34" ht="16.2">
      <c r="A8" s="32"/>
      <c r="B8" s="66" t="str">
        <f ca="1">OFFSET(L!$C$1,MATCH("Declaration"&amp;ADDRESS(ROW(),COLUMN(),4),L!$A:$A,0)-1,SL,,)</f>
        <v>Company Name (*):</v>
      </c>
      <c r="C8" s="67"/>
      <c r="D8" s="351" t="s">
        <v>19202</v>
      </c>
      <c r="E8" s="352"/>
      <c r="F8" s="352"/>
      <c r="G8" s="352"/>
      <c r="H8" s="352"/>
      <c r="I8" s="352"/>
      <c r="J8" s="353"/>
      <c r="K8" s="33"/>
      <c r="L8" s="105"/>
      <c r="P8" s="3"/>
      <c r="Q8" s="3"/>
      <c r="R8" s="3"/>
      <c r="S8" s="3"/>
      <c r="T8" s="3"/>
      <c r="U8" s="3"/>
      <c r="V8" s="3"/>
      <c r="W8" s="3"/>
      <c r="X8" s="3"/>
      <c r="Y8" s="3"/>
      <c r="Z8" s="3"/>
      <c r="AA8" s="3"/>
      <c r="AB8" s="3"/>
      <c r="AC8" s="3"/>
      <c r="AD8" s="3"/>
      <c r="AE8" s="3"/>
      <c r="AF8" s="3"/>
      <c r="AG8" s="3"/>
      <c r="AH8" s="3"/>
    </row>
    <row r="9" spans="1:34" ht="16.2">
      <c r="A9" s="32"/>
      <c r="B9" s="66" t="str">
        <f ca="1">OFFSET(L!$C$1,MATCH("Declaration"&amp;ADDRESS(ROW(),COLUMN(),4),L!$A:$A,0)-1,SL,,)</f>
        <v>Declaration Scope or Class (*):</v>
      </c>
      <c r="C9" s="67"/>
      <c r="D9" s="371" t="s">
        <v>19</v>
      </c>
      <c r="E9" s="372"/>
      <c r="F9" s="372"/>
      <c r="G9" s="373"/>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63" t="str">
        <f ca="1">OFFSET(L!$C$1,MATCH("Declaration"&amp;ADDRESS(ROW(),COLUMN(),4)&amp;LEFT($D$9,1),L!$A:$A,0)-1,SL,,)</f>
        <v>Description of Scope:</v>
      </c>
      <c r="C10" s="113"/>
      <c r="D10" s="358"/>
      <c r="E10" s="359"/>
      <c r="F10" s="359"/>
      <c r="G10" s="359"/>
      <c r="H10" s="359"/>
      <c r="I10" s="359"/>
      <c r="J10" s="360"/>
      <c r="K10" s="30"/>
      <c r="L10" s="105"/>
      <c r="Q10" s="3"/>
      <c r="R10" s="3"/>
      <c r="S10" s="3"/>
      <c r="T10" s="3"/>
      <c r="U10" s="3"/>
      <c r="V10" s="3"/>
      <c r="W10" s="3"/>
      <c r="X10" s="3"/>
      <c r="Y10" s="3"/>
      <c r="Z10" s="3"/>
      <c r="AA10" s="3"/>
      <c r="AB10" s="3"/>
      <c r="AC10" s="3"/>
      <c r="AD10" s="3"/>
      <c r="AE10" s="3"/>
      <c r="AF10" s="3"/>
      <c r="AG10" s="3"/>
      <c r="AH10" s="3"/>
    </row>
    <row r="11" spans="1:34" ht="16.2">
      <c r="A11" s="32"/>
      <c r="B11" s="364"/>
      <c r="C11" s="113"/>
      <c r="D11" s="365" t="str">
        <f ca="1">IF(D9=Q9,OFFSET(L!$C$1,MATCH("Declaration"&amp;ADDRESS(ROW(),COLUMN(),4),L!$A:$A,0)-1,SL,,),"")</f>
        <v/>
      </c>
      <c r="E11" s="366"/>
      <c r="F11" s="366"/>
      <c r="G11" s="366"/>
      <c r="H11" s="366"/>
      <c r="I11" s="366"/>
      <c r="J11" s="367"/>
      <c r="K11" s="30"/>
      <c r="L11" s="105"/>
      <c r="Q11" s="3"/>
      <c r="R11" s="3"/>
      <c r="S11" s="3"/>
      <c r="T11" s="3"/>
      <c r="U11" s="3"/>
      <c r="V11" s="3"/>
      <c r="W11" s="3"/>
      <c r="X11" s="3"/>
      <c r="Y11" s="3"/>
      <c r="Z11" s="3"/>
      <c r="AA11" s="3"/>
      <c r="AB11" s="3"/>
      <c r="AC11" s="3"/>
      <c r="AD11" s="3"/>
      <c r="AE11" s="3"/>
      <c r="AF11" s="3"/>
      <c r="AG11" s="3"/>
      <c r="AH11" s="3"/>
    </row>
    <row r="12" spans="1:34" ht="16.2">
      <c r="A12" s="32"/>
      <c r="B12" s="34" t="str">
        <f ca="1">OFFSET(L!$C$1,MATCH("Declaration"&amp;ADDRESS(ROW(),COLUMN(),4),L!$A:$A,0)-1,SL,,)</f>
        <v>Company Unique ID:</v>
      </c>
      <c r="C12" s="68"/>
      <c r="D12" s="354"/>
      <c r="E12" s="355"/>
      <c r="F12" s="355"/>
      <c r="G12" s="355"/>
      <c r="H12" s="355"/>
      <c r="I12" s="355"/>
      <c r="J12" s="356"/>
      <c r="K12" s="30"/>
      <c r="L12" s="105"/>
      <c r="Q12" s="3"/>
      <c r="R12" s="3"/>
      <c r="S12" s="3"/>
      <c r="T12" s="3"/>
      <c r="U12" s="3"/>
      <c r="V12" s="3"/>
      <c r="W12" s="3"/>
      <c r="X12" s="3"/>
      <c r="Y12" s="3"/>
      <c r="Z12" s="3"/>
      <c r="AA12" s="3"/>
      <c r="AB12" s="3"/>
      <c r="AC12" s="3"/>
      <c r="AD12" s="3"/>
      <c r="AE12" s="3"/>
      <c r="AF12" s="3"/>
      <c r="AG12" s="3"/>
      <c r="AH12" s="3"/>
    </row>
    <row r="13" spans="1:34" ht="16.2">
      <c r="A13" s="32"/>
      <c r="B13" s="34" t="str">
        <f ca="1">OFFSET(L!$C$1,MATCH("Declaration"&amp;ADDRESS(ROW(),COLUMN(),4),L!$A:$A,0)-1,SL,,)</f>
        <v>Company Unique ID Authority:</v>
      </c>
      <c r="C13" s="68"/>
      <c r="D13" s="354"/>
      <c r="E13" s="355"/>
      <c r="F13" s="355"/>
      <c r="G13" s="355"/>
      <c r="H13" s="355"/>
      <c r="I13" s="355"/>
      <c r="J13" s="356"/>
      <c r="K13" s="30"/>
      <c r="L13" s="105"/>
      <c r="Q13" s="3"/>
      <c r="R13" s="3"/>
      <c r="S13" s="3"/>
      <c r="T13" s="3"/>
      <c r="U13" s="3"/>
      <c r="V13" s="3"/>
      <c r="W13" s="3"/>
      <c r="X13" s="3"/>
      <c r="Y13" s="3"/>
      <c r="Z13" s="3"/>
      <c r="AA13" s="3"/>
      <c r="AB13" s="3"/>
      <c r="AC13" s="3"/>
      <c r="AD13" s="3"/>
      <c r="AE13" s="3"/>
      <c r="AF13" s="3"/>
      <c r="AG13" s="3"/>
      <c r="AH13" s="3"/>
    </row>
    <row r="14" spans="1:34" ht="16.2">
      <c r="A14" s="32"/>
      <c r="B14" s="34" t="str">
        <f ca="1">OFFSET(L!$C$1,MATCH("Declaration"&amp;ADDRESS(ROW(),COLUMN(),4),L!$A:$A,0)-1,SL,,)</f>
        <v>Address:</v>
      </c>
      <c r="C14" s="68"/>
      <c r="D14" s="354" t="s">
        <v>19203</v>
      </c>
      <c r="E14" s="355"/>
      <c r="F14" s="355"/>
      <c r="G14" s="355"/>
      <c r="H14" s="355"/>
      <c r="I14" s="355"/>
      <c r="J14" s="356"/>
      <c r="K14" s="30"/>
      <c r="L14" s="105"/>
      <c r="Q14" s="3"/>
      <c r="R14" s="3"/>
      <c r="S14" s="3"/>
      <c r="T14" s="3"/>
      <c r="U14" s="3"/>
      <c r="V14" s="3"/>
      <c r="W14" s="3"/>
      <c r="X14" s="3"/>
      <c r="Y14" s="3"/>
      <c r="Z14" s="3"/>
      <c r="AA14" s="3"/>
      <c r="AB14" s="3"/>
      <c r="AC14" s="3"/>
      <c r="AD14" s="3"/>
      <c r="AE14" s="3"/>
      <c r="AF14" s="3"/>
      <c r="AG14" s="3"/>
      <c r="AH14" s="3"/>
    </row>
    <row r="15" spans="1:34" ht="16.2">
      <c r="A15" s="32"/>
      <c r="B15" s="34" t="str">
        <f ca="1">OFFSET(L!$C$1,MATCH("Declaration"&amp;ADDRESS(ROW(),COLUMN(),4),L!$A:$A,0)-1,SL,,)</f>
        <v>Contact Name (*):</v>
      </c>
      <c r="C15" s="68"/>
      <c r="D15" s="354" t="s">
        <v>19204</v>
      </c>
      <c r="E15" s="355"/>
      <c r="F15" s="355"/>
      <c r="G15" s="355"/>
      <c r="H15" s="355"/>
      <c r="I15" s="355"/>
      <c r="J15" s="356"/>
      <c r="K15" s="30"/>
      <c r="L15" s="105"/>
      <c r="Q15" s="3"/>
      <c r="R15" s="3"/>
      <c r="S15" s="3"/>
      <c r="T15" s="3"/>
      <c r="U15" s="3"/>
      <c r="V15" s="3"/>
      <c r="W15" s="3"/>
      <c r="X15" s="3"/>
      <c r="Y15" s="3"/>
      <c r="Z15" s="3"/>
      <c r="AA15" s="3"/>
      <c r="AB15" s="3"/>
      <c r="AC15" s="3"/>
      <c r="AD15" s="3"/>
      <c r="AE15" s="3"/>
      <c r="AF15" s="3"/>
      <c r="AG15" s="3"/>
      <c r="AH15" s="3"/>
    </row>
    <row r="16" spans="1:34" ht="16.2">
      <c r="A16" s="32"/>
      <c r="B16" s="34" t="str">
        <f ca="1">OFFSET(L!$C$1,MATCH("Declaration"&amp;ADDRESS(ROW(),COLUMN(),4),L!$A:$A,0)-1,SL,,)</f>
        <v>Email – Contact (*):</v>
      </c>
      <c r="C16" s="68"/>
      <c r="D16" s="342" t="s">
        <v>19205</v>
      </c>
      <c r="E16" s="343"/>
      <c r="F16" s="343"/>
      <c r="G16" s="343"/>
      <c r="H16" s="343"/>
      <c r="I16" s="343"/>
      <c r="J16" s="344"/>
      <c r="K16" s="30"/>
      <c r="L16" s="105"/>
      <c r="Q16" s="3"/>
      <c r="R16" s="3"/>
      <c r="S16" s="3"/>
      <c r="T16" s="3"/>
      <c r="U16" s="3"/>
      <c r="V16" s="3"/>
      <c r="W16" s="3"/>
      <c r="X16" s="3"/>
      <c r="Y16" s="3"/>
      <c r="Z16" s="3"/>
      <c r="AA16" s="3"/>
      <c r="AB16" s="3"/>
      <c r="AC16" s="3"/>
      <c r="AD16" s="3"/>
      <c r="AE16" s="3"/>
      <c r="AF16" s="3"/>
      <c r="AG16" s="3"/>
      <c r="AH16" s="3"/>
    </row>
    <row r="17" spans="1:34" ht="16.2">
      <c r="A17" s="32"/>
      <c r="B17" s="34" t="str">
        <f ca="1">OFFSET(L!$C$1,MATCH("Declaration"&amp;ADDRESS(ROW(),COLUMN(),4),L!$A:$A,0)-1,SL,,)</f>
        <v>Phone – Contact (*):</v>
      </c>
      <c r="C17" s="68"/>
      <c r="D17" s="354" t="s">
        <v>19206</v>
      </c>
      <c r="E17" s="355"/>
      <c r="F17" s="355"/>
      <c r="G17" s="355"/>
      <c r="H17" s="355"/>
      <c r="I17" s="355"/>
      <c r="J17" s="356"/>
      <c r="K17" s="30"/>
      <c r="L17" s="105"/>
      <c r="Q17" s="3"/>
      <c r="R17" s="3"/>
      <c r="S17" s="3"/>
      <c r="T17" s="3"/>
      <c r="U17" s="3"/>
      <c r="V17" s="3"/>
      <c r="W17" s="3"/>
      <c r="X17" s="3"/>
      <c r="Y17" s="3"/>
      <c r="Z17" s="3"/>
      <c r="AA17" s="3"/>
      <c r="AB17" s="3"/>
      <c r="AC17" s="3"/>
      <c r="AD17" s="3"/>
      <c r="AE17" s="3"/>
      <c r="AF17" s="3"/>
      <c r="AG17" s="3"/>
      <c r="AH17" s="3"/>
    </row>
    <row r="18" spans="1:34" ht="22.2">
      <c r="A18" s="32"/>
      <c r="B18" s="34" t="str">
        <f ca="1">OFFSET(L!$C$1,MATCH("Declaration"&amp;ADDRESS(ROW(),COLUMN(),4),L!$A:$A,0)-1,SL,,)</f>
        <v>Authorizer (*):</v>
      </c>
      <c r="C18" s="68"/>
      <c r="D18" s="354" t="s">
        <v>19207</v>
      </c>
      <c r="E18" s="355"/>
      <c r="F18" s="355"/>
      <c r="G18" s="355"/>
      <c r="H18" s="355"/>
      <c r="I18" s="355"/>
      <c r="J18" s="356"/>
      <c r="K18" s="30"/>
      <c r="L18" s="99"/>
      <c r="Q18" s="3"/>
      <c r="R18" s="3"/>
      <c r="S18" s="3"/>
      <c r="T18" s="3"/>
      <c r="U18" s="3"/>
      <c r="V18" s="3"/>
      <c r="W18" s="3"/>
      <c r="X18" s="3"/>
      <c r="Y18" s="3"/>
      <c r="Z18" s="3"/>
      <c r="AA18" s="3"/>
      <c r="AB18" s="3"/>
      <c r="AC18" s="3"/>
      <c r="AD18" s="3"/>
      <c r="AE18" s="3"/>
      <c r="AF18" s="3"/>
      <c r="AG18" s="3"/>
      <c r="AH18" s="3"/>
    </row>
    <row r="19" spans="1:34" ht="22.2">
      <c r="A19" s="32"/>
      <c r="B19" s="34" t="str">
        <f ca="1">OFFSET(L!$C$1,MATCH("Declaration"&amp;ADDRESS(ROW(),COLUMN(),4),L!$A:$A,0)-1,SL,,)</f>
        <v>Title - Authorizer:</v>
      </c>
      <c r="C19" s="68"/>
      <c r="D19" s="354" t="s">
        <v>19208</v>
      </c>
      <c r="E19" s="355"/>
      <c r="F19" s="355"/>
      <c r="G19" s="355"/>
      <c r="H19" s="355"/>
      <c r="I19" s="355"/>
      <c r="J19" s="356"/>
      <c r="K19" s="30"/>
      <c r="L19" s="99"/>
      <c r="P19" s="3"/>
      <c r="Q19" s="3"/>
      <c r="R19" s="3"/>
      <c r="S19" s="3"/>
      <c r="T19" s="3"/>
      <c r="U19" s="3"/>
      <c r="V19" s="3"/>
      <c r="W19" s="3"/>
      <c r="X19" s="3"/>
      <c r="Y19" s="3"/>
      <c r="Z19" s="3"/>
      <c r="AA19" s="3"/>
      <c r="AB19" s="3"/>
      <c r="AC19" s="3"/>
      <c r="AD19" s="3"/>
      <c r="AE19" s="3"/>
      <c r="AF19" s="3"/>
      <c r="AG19" s="3"/>
      <c r="AH19" s="3"/>
    </row>
    <row r="20" spans="1:34" ht="22.2">
      <c r="A20" s="32"/>
      <c r="B20" s="34" t="str">
        <f ca="1">OFFSET(L!$C$1,MATCH("Declaration"&amp;ADDRESS(ROW(),COLUMN(),4),L!$A:$A,0)-1,SL,,)</f>
        <v>Email - Authorizer (*):</v>
      </c>
      <c r="C20" s="68"/>
      <c r="D20" s="342" t="s">
        <v>19209</v>
      </c>
      <c r="E20" s="343"/>
      <c r="F20" s="343"/>
      <c r="G20" s="343"/>
      <c r="H20" s="343"/>
      <c r="I20" s="343"/>
      <c r="J20" s="344"/>
      <c r="K20" s="30"/>
      <c r="L20" s="99"/>
      <c r="P20" s="3"/>
      <c r="Q20" s="3"/>
      <c r="R20" s="3"/>
      <c r="S20" s="3"/>
      <c r="T20" s="3"/>
      <c r="U20" s="3"/>
      <c r="V20" s="3"/>
      <c r="W20" s="3"/>
      <c r="X20" s="3"/>
      <c r="Y20" s="3"/>
      <c r="Z20" s="3"/>
      <c r="AA20" s="3"/>
      <c r="AB20" s="3"/>
      <c r="AC20" s="3"/>
      <c r="AD20" s="3"/>
      <c r="AE20" s="3"/>
      <c r="AF20" s="3"/>
      <c r="AG20" s="3"/>
      <c r="AH20" s="3"/>
    </row>
    <row r="21" spans="1:34" ht="16.2">
      <c r="A21" s="32"/>
      <c r="B21" s="34" t="str">
        <f ca="1">OFFSET(L!$C$1,MATCH("Declaration"&amp;ADDRESS(ROW(),COLUMN(),4),L!$A:$A,0)-1,SL,,)</f>
        <v>Phone - Authorizer:</v>
      </c>
      <c r="C21" s="125"/>
      <c r="D21" s="354" t="s">
        <v>19210</v>
      </c>
      <c r="E21" s="355"/>
      <c r="F21" s="355"/>
      <c r="G21" s="355"/>
      <c r="H21" s="355"/>
      <c r="I21" s="355"/>
      <c r="J21" s="356"/>
      <c r="K21" s="30"/>
      <c r="L21" s="105"/>
      <c r="P21" s="3"/>
      <c r="Q21" s="3"/>
      <c r="R21" s="3"/>
      <c r="S21" s="3"/>
      <c r="T21" s="3"/>
      <c r="U21" s="3"/>
      <c r="V21" s="3"/>
      <c r="W21" s="3"/>
      <c r="X21" s="3"/>
      <c r="Y21" s="3"/>
      <c r="Z21" s="3"/>
      <c r="AA21" s="3"/>
      <c r="AB21" s="3"/>
      <c r="AC21" s="3"/>
      <c r="AD21" s="3"/>
      <c r="AE21" s="3"/>
      <c r="AF21" s="3"/>
      <c r="AG21" s="3"/>
      <c r="AH21" s="3"/>
    </row>
    <row r="22" spans="1:34" ht="17.399999999999999">
      <c r="A22" s="32"/>
      <c r="B22" s="34" t="str">
        <f ca="1">OFFSET(L!$C$1,MATCH("Declaration"&amp;ADDRESS(ROW(),COLUMN(),4),L!$A:$A,0)-1,SL,,)</f>
        <v>Effective Date (*):</v>
      </c>
      <c r="C22" s="69"/>
      <c r="D22" s="377">
        <v>45412</v>
      </c>
      <c r="E22" s="378"/>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7.399999999999999">
      <c r="A23" s="35"/>
      <c r="B23" s="70"/>
      <c r="C23" s="14"/>
      <c r="D23" s="370"/>
      <c r="E23" s="370"/>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6.2">
      <c r="A24" s="36"/>
      <c r="B24" s="328" t="str">
        <f ca="1">OFFSET(L!$C$1,MATCH("Declaration"&amp;ADDRESS(ROW(),COLUMN(),4),L!$A:$A,0)-1,SL,,)</f>
        <v>Answer the following questions 1 - 7 based on the declaration scope indicated above</v>
      </c>
      <c r="C24" s="328"/>
      <c r="D24" s="328"/>
      <c r="E24" s="328"/>
      <c r="F24" s="328"/>
      <c r="G24" s="328"/>
      <c r="H24" s="328"/>
      <c r="I24" s="328"/>
      <c r="J24" s="328"/>
      <c r="K24" s="37"/>
      <c r="L24" s="100"/>
      <c r="P24" s="3"/>
      <c r="Q24" s="3"/>
      <c r="R24" s="3"/>
      <c r="S24" s="3"/>
      <c r="T24" s="3"/>
      <c r="U24" s="3"/>
      <c r="V24" s="3"/>
      <c r="W24" s="3"/>
      <c r="X24" s="3"/>
      <c r="Y24" s="3"/>
      <c r="Z24" s="3"/>
      <c r="AA24" s="3"/>
      <c r="AB24" s="3"/>
      <c r="AC24" s="3"/>
      <c r="AD24" s="3"/>
      <c r="AE24" s="3"/>
      <c r="AF24" s="3"/>
      <c r="AG24" s="3"/>
      <c r="AH24" s="3"/>
    </row>
    <row r="25" spans="1:34" ht="48.6">
      <c r="A25" s="35"/>
      <c r="B25" s="38" t="str">
        <f ca="1">OFFSET(L!$C$1,MATCH("Declaration"&amp;ADDRESS(ROW(),COLUMN(),4),L!$A:$A,0)-1,SL,,)</f>
        <v>1) Is any of the cobalt or natural mica intentionally added or used in the product(s) or in the production process? (*)</v>
      </c>
      <c r="C25" s="14"/>
      <c r="D25" s="376" t="str">
        <f ca="1">OFFSET(L!$C$1,MATCH("Declaration"&amp;ADDRESS(ROW(),COLUMN(),4),L!$A:$A,0)-1,SL,,)</f>
        <v>Answer</v>
      </c>
      <c r="E25" s="376"/>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2">
      <c r="A26" s="35"/>
      <c r="B26" s="34" t="str">
        <f ca="1">OFFSET(L!$C$1,MATCH("Declaration"&amp;ADDRESS(ROW(),COLUMN(),4),L!$A:$A,0)-1,SL,,)&amp;P26</f>
        <v>Cobalt</v>
      </c>
      <c r="C26" s="29"/>
      <c r="D26" s="334" t="s">
        <v>22</v>
      </c>
      <c r="E26" s="335"/>
      <c r="F26" s="9"/>
      <c r="G26" s="329" t="s">
        <v>19211</v>
      </c>
      <c r="H26" s="330"/>
      <c r="I26" s="330"/>
      <c r="J26" s="331"/>
      <c r="K26" s="30"/>
      <c r="L26" s="106"/>
      <c r="P26" s="39" t="str">
        <f>IF(OR(D$26="No",D$26="Unknown",D$26="Not applicable for this declaration"),"","(*)")</f>
        <v/>
      </c>
      <c r="R26" s="3"/>
      <c r="S26" s="3"/>
      <c r="T26" s="3"/>
      <c r="U26" s="3"/>
      <c r="V26" s="3"/>
      <c r="W26" s="3"/>
      <c r="X26" s="3"/>
      <c r="Y26" s="3"/>
      <c r="Z26" s="3"/>
      <c r="AA26" s="3"/>
      <c r="AB26" s="3"/>
      <c r="AC26" s="3"/>
      <c r="AD26" s="3"/>
      <c r="AE26" s="3"/>
      <c r="AF26" s="3"/>
      <c r="AG26" s="3"/>
      <c r="AH26" s="3"/>
    </row>
    <row r="27" spans="1:34" ht="22.2">
      <c r="A27" s="35"/>
      <c r="B27" s="34" t="str">
        <f ca="1">OFFSET(L!$C$1,MATCH("Declaration"&amp;ADDRESS(ROW(),COLUMN(),4),L!$A:$A,0)-1,SL,,)&amp;P27</f>
        <v>Mica</v>
      </c>
      <c r="C27" s="29"/>
      <c r="D27" s="334" t="s">
        <v>22</v>
      </c>
      <c r="E27" s="335"/>
      <c r="F27" s="9"/>
      <c r="G27" s="329" t="s">
        <v>19212</v>
      </c>
      <c r="H27" s="330"/>
      <c r="I27" s="330"/>
      <c r="J27" s="331"/>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2" hidden="1">
      <c r="A28" s="35"/>
      <c r="B28" s="34" t="str">
        <f ca="1">OFFSET(L!$C$1,MATCH("Declaration"&amp;ADDRESS(ROW(),COLUMN(),4),L!$A:$A,0)-1,SL,,)&amp;P28</f>
        <v/>
      </c>
      <c r="C28" s="29"/>
      <c r="D28" s="340" t="s">
        <v>22</v>
      </c>
      <c r="E28" s="341"/>
      <c r="F28" s="9"/>
      <c r="G28" s="329"/>
      <c r="H28" s="330"/>
      <c r="I28" s="330"/>
      <c r="J28" s="331"/>
      <c r="K28" s="30"/>
      <c r="L28" s="106"/>
      <c r="P28" s="39" t="str">
        <f>IF(D$28="No","","(*)")</f>
        <v/>
      </c>
      <c r="R28" s="3"/>
      <c r="S28" s="3"/>
      <c r="T28" s="3"/>
      <c r="U28" s="3"/>
      <c r="V28" s="3"/>
      <c r="W28" s="3"/>
      <c r="X28" s="3"/>
      <c r="Y28" s="3"/>
      <c r="Z28" s="3"/>
      <c r="AA28" s="3"/>
      <c r="AB28" s="3"/>
      <c r="AC28" s="3"/>
      <c r="AD28" s="3"/>
      <c r="AE28" s="3"/>
      <c r="AF28" s="3"/>
      <c r="AG28" s="3"/>
      <c r="AH28" s="3"/>
    </row>
    <row r="29" spans="1:34" ht="22.2" hidden="1">
      <c r="A29" s="35"/>
      <c r="B29" s="34" t="str">
        <f ca="1">OFFSET(L!$C$1,MATCH("Declaration"&amp;ADDRESS(ROW(),COLUMN(),4),L!$A:$A,0)-1,SL,,)&amp;P29</f>
        <v/>
      </c>
      <c r="C29" s="29"/>
      <c r="D29" s="374" t="s">
        <v>22</v>
      </c>
      <c r="E29" s="375"/>
      <c r="F29" s="9"/>
      <c r="G29" s="329"/>
      <c r="H29" s="330"/>
      <c r="I29" s="330"/>
      <c r="J29" s="331"/>
      <c r="K29" s="30"/>
      <c r="L29" s="106"/>
      <c r="P29" s="39" t="str">
        <f>IF(D$29="No","","(*)")</f>
        <v/>
      </c>
      <c r="R29" s="3"/>
      <c r="S29" s="3"/>
      <c r="T29" s="3"/>
      <c r="U29" s="3"/>
      <c r="V29" s="3"/>
      <c r="W29" s="3"/>
      <c r="X29" s="3"/>
      <c r="Y29" s="3"/>
      <c r="Z29" s="3"/>
      <c r="AA29" s="3"/>
      <c r="AB29" s="3"/>
      <c r="AC29" s="3"/>
      <c r="AD29" s="3"/>
      <c r="AE29" s="3"/>
      <c r="AF29" s="3"/>
      <c r="AG29" s="3"/>
      <c r="AH29" s="3"/>
    </row>
    <row r="30" spans="1:34" ht="17.399999999999999">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8.6">
      <c r="A31" s="35"/>
      <c r="B31" s="38" t="str">
        <f ca="1">OFFSET(L!$C$1,MATCH("Declaration"&amp;ADDRESS(ROW(),COLUMN(),4),L!$A:$A,0)-1,SL,,)</f>
        <v>2) Does any cobalt or natural mica remain in the product(s)? (*)</v>
      </c>
      <c r="C31" s="14"/>
      <c r="D31" s="368" t="str">
        <f ca="1">D25</f>
        <v>Answer</v>
      </c>
      <c r="E31" s="368"/>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2">
      <c r="A32" s="35"/>
      <c r="B32" s="34" t="str">
        <f ca="1">OFFSET(L!$C$1,MATCH("Declaration"&amp;ADDRESS(ROW(),COLUMN(),4),L!$A:$A,0)-1,SL,,)&amp;P32</f>
        <v>Cobalt</v>
      </c>
      <c r="C32" s="29"/>
      <c r="D32" s="334"/>
      <c r="E32" s="335"/>
      <c r="F32" s="9"/>
      <c r="G32" s="329"/>
      <c r="H32" s="330"/>
      <c r="I32" s="330"/>
      <c r="J32" s="331"/>
      <c r="K32" s="30"/>
      <c r="L32" s="106"/>
      <c r="P32" s="39" t="str">
        <f>IF(OR(D$26="No",D$26="Unknown",D$26="Not applicable for this declaration",D$32="No",D$32="Unknown",D$32="Not applicable for this declaration"),"","(*)")</f>
        <v/>
      </c>
      <c r="R32" s="3"/>
      <c r="S32" s="3"/>
      <c r="T32" s="3"/>
      <c r="U32" s="3"/>
      <c r="V32" s="3"/>
      <c r="W32" s="3"/>
      <c r="X32" s="3"/>
      <c r="Y32" s="3"/>
      <c r="Z32" s="3"/>
      <c r="AA32" s="3"/>
      <c r="AB32" s="3"/>
      <c r="AC32" s="3"/>
      <c r="AD32" s="3"/>
      <c r="AE32" s="3"/>
      <c r="AF32" s="3"/>
      <c r="AG32" s="3"/>
      <c r="AH32" s="3"/>
    </row>
    <row r="33" spans="1:34" ht="22.2">
      <c r="A33" s="35"/>
      <c r="B33" s="34" t="str">
        <f ca="1">OFFSET(L!$C$1,MATCH("Declaration"&amp;ADDRESS(ROW(),COLUMN(),4),L!$A:$A,0)-1,SL,,)&amp;P33</f>
        <v>Mica</v>
      </c>
      <c r="C33" s="29"/>
      <c r="D33" s="334"/>
      <c r="E33" s="335"/>
      <c r="F33" s="9"/>
      <c r="G33" s="329"/>
      <c r="H33" s="330"/>
      <c r="I33" s="330"/>
      <c r="J33" s="331"/>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2" hidden="1">
      <c r="A34" s="35"/>
      <c r="B34" s="34" t="str">
        <f ca="1">OFFSET(L!$C$1,MATCH("Declaration"&amp;ADDRESS(ROW(),COLUMN(),4),L!$A:$A,0)-1,SL,,)&amp;P34</f>
        <v/>
      </c>
      <c r="C34" s="29"/>
      <c r="D34" s="340" t="s">
        <v>22</v>
      </c>
      <c r="E34" s="341"/>
      <c r="F34" s="9"/>
      <c r="G34" s="329"/>
      <c r="H34" s="330"/>
      <c r="I34" s="330"/>
      <c r="J34" s="331"/>
      <c r="K34" s="30"/>
      <c r="L34" s="106"/>
      <c r="P34" s="39" t="str">
        <f>IF(D$28="No","","(*)")</f>
        <v/>
      </c>
      <c r="R34" s="3"/>
      <c r="S34" s="3"/>
      <c r="T34" s="3"/>
      <c r="U34" s="3"/>
      <c r="V34" s="3"/>
      <c r="W34" s="3"/>
      <c r="X34" s="3"/>
      <c r="Y34" s="3"/>
      <c r="Z34" s="3"/>
      <c r="AA34" s="3"/>
      <c r="AB34" s="3"/>
      <c r="AC34" s="3"/>
      <c r="AD34" s="3"/>
      <c r="AE34" s="3"/>
      <c r="AF34" s="3"/>
      <c r="AG34" s="3"/>
      <c r="AH34" s="3"/>
    </row>
    <row r="35" spans="1:34" ht="22.2" hidden="1">
      <c r="A35" s="35"/>
      <c r="B35" s="34" t="str">
        <f ca="1">OFFSET(L!$C$1,MATCH("Declaration"&amp;ADDRESS(ROW(),COLUMN(),4),L!$A:$A,0)-1,SL,,)&amp;P35</f>
        <v/>
      </c>
      <c r="C35" s="29"/>
      <c r="D35" s="340" t="s">
        <v>22</v>
      </c>
      <c r="E35" s="341"/>
      <c r="F35" s="9"/>
      <c r="G35" s="329"/>
      <c r="H35" s="330"/>
      <c r="I35" s="330"/>
      <c r="J35" s="331"/>
      <c r="K35" s="30"/>
      <c r="L35" s="106"/>
      <c r="P35" s="39" t="str">
        <f>IF(D$29="No","","(*)")</f>
        <v/>
      </c>
      <c r="R35" s="3"/>
      <c r="S35" s="3"/>
      <c r="T35" s="3"/>
      <c r="U35" s="3"/>
      <c r="V35" s="3"/>
      <c r="W35" s="3"/>
      <c r="X35" s="3"/>
      <c r="Y35" s="3"/>
      <c r="Z35" s="3"/>
      <c r="AA35" s="3"/>
      <c r="AB35" s="3"/>
      <c r="AC35" s="3"/>
      <c r="AD35" s="3"/>
      <c r="AE35" s="3"/>
      <c r="AF35" s="3"/>
      <c r="AG35" s="3"/>
      <c r="AH35" s="3"/>
    </row>
    <row r="36" spans="1:34" ht="17.399999999999999">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 xml:space="preserve">3) Do any of the smelters or processors in your supply chain source the cobalt or natural mica from conflict-affected and high-risk areas? (OECD Due Diligence Guidance, see definitions tab) </v>
      </c>
      <c r="C37" s="7"/>
      <c r="D37" s="368" t="str">
        <f ca="1">D25</f>
        <v>Answer</v>
      </c>
      <c r="E37" s="368"/>
      <c r="F37" s="15"/>
      <c r="G37" s="38" t="str">
        <f ca="1">G25</f>
        <v>Comments</v>
      </c>
      <c r="H37" s="369"/>
      <c r="I37" s="369"/>
      <c r="J37" s="369"/>
      <c r="K37" s="30"/>
      <c r="L37" s="100" t="s">
        <v>18</v>
      </c>
      <c r="P37" s="39">
        <f>COUNTIF(D$26:D$27,"No")+COUNTIF(D$26:D$27,"Unknown")+COUNTIF(D$26:D$27,"Not applicable for this declaration")+COUNTIF(D$32:D$33,"No")+COUNTIF(D$32:D$33,"Unknown")+COUNTIF(D$32:D$33,"Not applicable for this declaration")</f>
        <v>2</v>
      </c>
      <c r="Q37" s="39" t="str">
        <f>IF(P37=2,"","(*)")</f>
        <v/>
      </c>
      <c r="R37" s="3"/>
      <c r="S37" s="3"/>
      <c r="T37" s="3"/>
      <c r="U37" s="3"/>
      <c r="V37" s="3"/>
      <c r="W37" s="3"/>
      <c r="X37" s="3"/>
      <c r="Y37" s="3">
        <v>37</v>
      </c>
      <c r="Z37" s="3"/>
      <c r="AA37" s="3"/>
      <c r="AB37" s="3"/>
      <c r="AC37" s="3"/>
      <c r="AD37" s="3"/>
      <c r="AE37" s="3"/>
      <c r="AF37" s="3"/>
      <c r="AG37" s="3"/>
      <c r="AH37" s="3"/>
    </row>
    <row r="38" spans="1:34" ht="22.2">
      <c r="A38" s="35"/>
      <c r="B38" s="34" t="str">
        <f ca="1">OFFSET(L!$C$1,MATCH("Declaration"&amp;ADDRESS(ROW(),COLUMN(),4),L!$A:$A,0)-1,SL,,)&amp;P38</f>
        <v>Cobalt</v>
      </c>
      <c r="C38" s="7"/>
      <c r="D38" s="334"/>
      <c r="E38" s="335"/>
      <c r="F38" s="41"/>
      <c r="G38" s="329"/>
      <c r="H38" s="330"/>
      <c r="I38" s="330"/>
      <c r="J38" s="331"/>
      <c r="K38" s="30"/>
      <c r="L38" s="106"/>
      <c r="P38" s="39" t="str">
        <f>IF(OR(D$26="No",D$26="Unknown",D$26="Not applicable for this declaration",D$32="No",D$32="Unknown",D$32="Not applicable for this declaration"),"","(*)")</f>
        <v/>
      </c>
      <c r="Q38" s="3"/>
      <c r="R38" s="3"/>
      <c r="S38" s="3"/>
      <c r="T38" s="3"/>
      <c r="U38" s="3"/>
      <c r="V38" s="3"/>
      <c r="W38" s="3"/>
      <c r="X38" s="3"/>
      <c r="Y38" s="3">
        <v>38</v>
      </c>
      <c r="Z38" s="3"/>
      <c r="AA38" s="3"/>
      <c r="AB38" s="3"/>
      <c r="AC38" s="3"/>
      <c r="AD38" s="3"/>
      <c r="AE38" s="3"/>
      <c r="AF38" s="3"/>
      <c r="AG38" s="3"/>
    </row>
    <row r="39" spans="1:34" ht="22.2">
      <c r="A39" s="35"/>
      <c r="B39" s="34" t="str">
        <f ca="1">OFFSET(L!$C$1,MATCH("Declaration"&amp;ADDRESS(ROW(),COLUMN(),4),L!$A:$A,0)-1,SL,,)&amp;P39</f>
        <v>Mica</v>
      </c>
      <c r="C39" s="7"/>
      <c r="D39" s="334"/>
      <c r="E39" s="335"/>
      <c r="F39" s="41"/>
      <c r="G39" s="329"/>
      <c r="H39" s="330"/>
      <c r="I39" s="330"/>
      <c r="J39" s="331"/>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2" hidden="1">
      <c r="A40" s="35"/>
      <c r="B40" s="34">
        <f ca="1">OFFSET(L!$C$1,MATCH("Declaration"&amp;ADDRESS(ROW(),COLUMN(),4),L!$A:$A,0)-1,SL,,)</f>
        <v>0</v>
      </c>
      <c r="C40" s="7"/>
      <c r="D40" s="334"/>
      <c r="E40" s="335"/>
      <c r="F40" s="41"/>
      <c r="G40" s="329"/>
      <c r="H40" s="330"/>
      <c r="I40" s="330"/>
      <c r="J40" s="331"/>
      <c r="K40" s="30"/>
      <c r="L40" s="106"/>
      <c r="P40" s="39" t="str">
        <f>IF(D$40="No","","(*)")</f>
        <v>(*)</v>
      </c>
      <c r="Q40" s="3"/>
      <c r="R40" s="3"/>
      <c r="S40" s="3"/>
      <c r="T40" s="3"/>
      <c r="U40" s="3"/>
      <c r="V40" s="3"/>
      <c r="W40" s="3"/>
      <c r="X40" s="3"/>
      <c r="Y40" s="3">
        <v>40</v>
      </c>
      <c r="Z40" s="3"/>
      <c r="AA40" s="3"/>
      <c r="AB40" s="3"/>
      <c r="AC40" s="3"/>
      <c r="AD40" s="3"/>
      <c r="AE40" s="3"/>
      <c r="AF40" s="3"/>
      <c r="AG40" s="3"/>
    </row>
    <row r="41" spans="1:34" ht="22.2" hidden="1">
      <c r="A41" s="35"/>
      <c r="B41" s="34">
        <f ca="1">OFFSET(L!$C$1,MATCH("Declaration"&amp;ADDRESS(ROW(),COLUMN(),4),L!$A:$A,0)-1,SL,,)</f>
        <v>0</v>
      </c>
      <c r="C41" s="7"/>
      <c r="D41" s="334"/>
      <c r="E41" s="335"/>
      <c r="F41" s="41"/>
      <c r="G41" s="329"/>
      <c r="H41" s="330"/>
      <c r="I41" s="330"/>
      <c r="J41" s="331"/>
      <c r="K41" s="30"/>
      <c r="L41" s="106"/>
      <c r="P41" s="39" t="str">
        <f>IF(D$41="No","","(*)")</f>
        <v>(*)</v>
      </c>
      <c r="Q41" s="3"/>
      <c r="R41" s="3"/>
      <c r="S41" s="3"/>
      <c r="T41" s="3"/>
      <c r="U41" s="3"/>
      <c r="V41" s="3"/>
      <c r="W41" s="3"/>
      <c r="X41" s="3"/>
      <c r="Y41" s="3">
        <v>41</v>
      </c>
      <c r="Z41" s="3"/>
      <c r="AA41" s="3"/>
      <c r="AB41" s="3"/>
      <c r="AC41" s="3"/>
      <c r="AD41" s="3"/>
      <c r="AE41" s="3"/>
      <c r="AF41" s="3"/>
      <c r="AG41" s="3"/>
    </row>
    <row r="42" spans="1:34" ht="17.399999999999999">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 xml:space="preserve">4) Does 100 percent of the cobalt originate from recycled or scrap sources? </v>
      </c>
      <c r="C43" s="7"/>
      <c r="D43" s="368" t="str">
        <f ca="1">D25</f>
        <v>Answer</v>
      </c>
      <c r="E43" s="368"/>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2.2">
      <c r="A44" s="35"/>
      <c r="B44" s="34" t="str">
        <f ca="1">B38</f>
        <v>Cobalt</v>
      </c>
      <c r="C44" s="7"/>
      <c r="D44" s="334"/>
      <c r="E44" s="335"/>
      <c r="F44" s="41"/>
      <c r="G44" s="329"/>
      <c r="H44" s="330"/>
      <c r="I44" s="330"/>
      <c r="J44" s="331"/>
      <c r="K44" s="30"/>
      <c r="L44" s="106"/>
      <c r="P44" s="3"/>
      <c r="Q44" s="3"/>
      <c r="R44" s="3"/>
      <c r="S44" s="3"/>
      <c r="T44" s="3"/>
      <c r="U44" s="3"/>
      <c r="V44" s="3"/>
      <c r="W44" s="3"/>
      <c r="X44" s="3"/>
      <c r="Y44" s="3">
        <v>44</v>
      </c>
      <c r="Z44" s="3"/>
      <c r="AA44" s="3"/>
      <c r="AB44" s="3"/>
      <c r="AC44" s="3"/>
      <c r="AD44" s="3"/>
      <c r="AE44" s="3"/>
      <c r="AF44" s="3"/>
      <c r="AG44" s="3"/>
      <c r="AH44" s="3"/>
    </row>
    <row r="45" spans="1:34" ht="22.2" hidden="1">
      <c r="A45" s="35"/>
      <c r="B45" s="34"/>
      <c r="C45" s="7"/>
      <c r="D45" s="334"/>
      <c r="E45" s="335"/>
      <c r="F45" s="41"/>
      <c r="G45" s="329"/>
      <c r="H45" s="330"/>
      <c r="I45" s="330"/>
      <c r="J45" s="331"/>
      <c r="K45" s="30"/>
      <c r="L45" s="106"/>
      <c r="P45" s="3"/>
      <c r="Q45" s="3"/>
      <c r="R45" s="3"/>
      <c r="S45" s="3"/>
      <c r="T45" s="3"/>
      <c r="U45" s="3"/>
      <c r="V45" s="3"/>
      <c r="W45" s="3"/>
      <c r="X45" s="3"/>
      <c r="Y45" s="3">
        <v>45</v>
      </c>
      <c r="Z45" s="3"/>
      <c r="AA45" s="3"/>
      <c r="AB45" s="3"/>
      <c r="AC45" s="3"/>
      <c r="AD45" s="3"/>
      <c r="AE45" s="3"/>
      <c r="AF45" s="3"/>
      <c r="AG45" s="3"/>
      <c r="AH45" s="3"/>
    </row>
    <row r="46" spans="1:34" ht="22.2" hidden="1">
      <c r="A46" s="35"/>
      <c r="B46" s="34">
        <f ca="1">B40</f>
        <v>0</v>
      </c>
      <c r="C46" s="7"/>
      <c r="D46" s="340"/>
      <c r="E46" s="341"/>
      <c r="F46" s="41"/>
      <c r="G46" s="329"/>
      <c r="H46" s="330"/>
      <c r="I46" s="330"/>
      <c r="J46" s="331"/>
      <c r="K46" s="30"/>
      <c r="L46" s="106"/>
      <c r="P46" s="3"/>
      <c r="Q46" s="3"/>
      <c r="R46" s="3"/>
      <c r="S46" s="3"/>
      <c r="T46" s="3"/>
      <c r="U46" s="3"/>
      <c r="V46" s="3"/>
      <c r="W46" s="3"/>
      <c r="X46" s="3"/>
      <c r="Y46" s="3">
        <v>46</v>
      </c>
      <c r="Z46" s="3"/>
      <c r="AA46" s="3"/>
      <c r="AB46" s="3"/>
      <c r="AC46" s="3"/>
      <c r="AD46" s="3"/>
      <c r="AE46" s="3"/>
      <c r="AF46" s="3"/>
      <c r="AG46" s="3"/>
      <c r="AH46" s="3"/>
    </row>
    <row r="47" spans="1:34" ht="22.2" hidden="1">
      <c r="A47" s="35"/>
      <c r="B47" s="34">
        <f ca="1">B41</f>
        <v>0</v>
      </c>
      <c r="C47" s="7"/>
      <c r="D47" s="340"/>
      <c r="E47" s="341"/>
      <c r="F47" s="41"/>
      <c r="G47" s="329"/>
      <c r="H47" s="330"/>
      <c r="I47" s="330"/>
      <c r="J47" s="331"/>
      <c r="K47" s="30"/>
      <c r="L47" s="106"/>
      <c r="P47" s="3"/>
      <c r="Q47" s="3"/>
      <c r="R47" s="3"/>
      <c r="S47" s="3"/>
      <c r="T47" s="3"/>
      <c r="U47" s="3"/>
      <c r="V47" s="3"/>
      <c r="W47" s="3"/>
      <c r="X47" s="3"/>
      <c r="Y47" s="3">
        <v>47</v>
      </c>
      <c r="Z47" s="3"/>
      <c r="AA47" s="3"/>
      <c r="AB47" s="3"/>
      <c r="AC47" s="3"/>
      <c r="AD47" s="3"/>
      <c r="AE47" s="3"/>
      <c r="AF47" s="3"/>
      <c r="AG47" s="3"/>
      <c r="AH47" s="3"/>
    </row>
    <row r="48" spans="1:34" ht="17.399999999999999">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68" t="str">
        <f ca="1">D25</f>
        <v>Answer</v>
      </c>
      <c r="E49" s="368"/>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2.2">
      <c r="A50" s="35"/>
      <c r="B50" s="34" t="str">
        <f ca="1">B38</f>
        <v>Cobalt</v>
      </c>
      <c r="C50" s="29"/>
      <c r="D50" s="338"/>
      <c r="E50" s="339"/>
      <c r="F50" s="41"/>
      <c r="G50" s="329"/>
      <c r="H50" s="330"/>
      <c r="I50" s="330"/>
      <c r="J50" s="331"/>
      <c r="K50" s="30"/>
      <c r="L50" s="106"/>
      <c r="P50" s="3"/>
      <c r="Q50" s="3"/>
      <c r="R50" s="3"/>
      <c r="S50" s="3"/>
      <c r="T50" s="3"/>
      <c r="U50" s="3"/>
      <c r="V50" s="3"/>
      <c r="W50" s="3"/>
      <c r="X50" s="3"/>
      <c r="Y50" s="3">
        <v>50</v>
      </c>
      <c r="Z50" s="3"/>
      <c r="AA50" s="3"/>
      <c r="AB50" s="3"/>
      <c r="AC50" s="3"/>
      <c r="AD50" s="3"/>
      <c r="AE50" s="3"/>
      <c r="AF50" s="3"/>
      <c r="AG50" s="3"/>
      <c r="AH50" s="3"/>
    </row>
    <row r="51" spans="1:34" ht="22.2">
      <c r="A51" s="35"/>
      <c r="B51" s="34" t="str">
        <f ca="1">B39</f>
        <v>Mica</v>
      </c>
      <c r="C51" s="29"/>
      <c r="D51" s="338"/>
      <c r="E51" s="339"/>
      <c r="F51" s="41"/>
      <c r="G51" s="329"/>
      <c r="H51" s="330"/>
      <c r="I51" s="330"/>
      <c r="J51" s="331"/>
      <c r="K51" s="30"/>
      <c r="L51" s="106"/>
      <c r="P51" s="3"/>
      <c r="Q51" s="3"/>
      <c r="R51" s="3"/>
      <c r="S51" s="3"/>
      <c r="T51" s="3"/>
      <c r="U51" s="3"/>
      <c r="V51" s="3"/>
      <c r="W51" s="3"/>
      <c r="X51" s="3"/>
      <c r="Y51" s="3">
        <v>51</v>
      </c>
      <c r="Z51" s="3"/>
      <c r="AA51" s="3"/>
      <c r="AB51" s="3"/>
      <c r="AC51" s="3"/>
      <c r="AD51" s="3"/>
      <c r="AE51" s="3"/>
      <c r="AF51" s="3"/>
      <c r="AG51" s="3"/>
      <c r="AH51" s="3"/>
    </row>
    <row r="52" spans="1:34" ht="22.2" hidden="1">
      <c r="A52" s="35"/>
      <c r="B52" s="34">
        <f ca="1">B40</f>
        <v>0</v>
      </c>
      <c r="C52" s="29"/>
      <c r="D52" s="336"/>
      <c r="E52" s="337"/>
      <c r="F52" s="41"/>
      <c r="G52" s="329"/>
      <c r="H52" s="330"/>
      <c r="I52" s="330"/>
      <c r="J52" s="331"/>
      <c r="K52" s="30"/>
      <c r="L52" s="106"/>
      <c r="P52" s="3"/>
      <c r="Q52" s="3"/>
      <c r="R52" s="3"/>
      <c r="S52" s="3"/>
      <c r="T52" s="3"/>
      <c r="U52" s="3"/>
      <c r="V52" s="3"/>
      <c r="W52" s="3"/>
      <c r="X52" s="3"/>
      <c r="Y52" s="3">
        <v>52</v>
      </c>
      <c r="Z52" s="3"/>
      <c r="AA52" s="3"/>
      <c r="AB52" s="3"/>
      <c r="AC52" s="3"/>
      <c r="AD52" s="3"/>
      <c r="AE52" s="3"/>
      <c r="AF52" s="3"/>
      <c r="AG52" s="3"/>
      <c r="AH52" s="3"/>
    </row>
    <row r="53" spans="1:34" ht="22.2" hidden="1">
      <c r="A53" s="35"/>
      <c r="B53" s="34">
        <f ca="1">B41</f>
        <v>0</v>
      </c>
      <c r="C53" s="29"/>
      <c r="D53" s="336"/>
      <c r="E53" s="337"/>
      <c r="F53" s="41"/>
      <c r="G53" s="329"/>
      <c r="H53" s="330"/>
      <c r="I53" s="330"/>
      <c r="J53" s="331"/>
      <c r="K53" s="30"/>
      <c r="L53" s="106"/>
      <c r="P53" s="3"/>
      <c r="Q53" s="3"/>
      <c r="R53" s="3"/>
      <c r="S53" s="3"/>
      <c r="T53" s="3"/>
      <c r="U53" s="3"/>
      <c r="V53" s="3"/>
      <c r="W53" s="3"/>
      <c r="X53" s="3"/>
      <c r="Y53" s="3">
        <v>53</v>
      </c>
      <c r="Z53" s="3"/>
      <c r="AA53" s="3"/>
      <c r="AB53" s="3"/>
      <c r="AC53" s="3"/>
      <c r="AD53" s="3"/>
      <c r="AE53" s="3"/>
      <c r="AF53" s="3"/>
      <c r="AG53" s="3"/>
      <c r="AH53" s="3"/>
    </row>
    <row r="54" spans="1:34" ht="16.2">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8.6">
      <c r="A55" s="35"/>
      <c r="B55" s="123" t="str">
        <f ca="1">OFFSET(L!$C$1,MATCH("Declaration"&amp;ADDRESS(ROW(),COLUMN(),4),L!$A:$A,0)-1,SL,,)&amp;Q37</f>
        <v>6) Have you identified all of the smelters or processors supplying the cobalt or natural mica to your supply chain?</v>
      </c>
      <c r="C55" s="7"/>
      <c r="D55" s="368" t="str">
        <f ca="1">D25</f>
        <v>Answer</v>
      </c>
      <c r="E55" s="368"/>
      <c r="F55" s="15"/>
      <c r="G55" s="38" t="str">
        <f ca="1">G25</f>
        <v>Comments</v>
      </c>
      <c r="H55" s="379"/>
      <c r="I55" s="379"/>
      <c r="J55" s="379"/>
      <c r="K55" s="30"/>
      <c r="L55" s="100" t="s">
        <v>15</v>
      </c>
      <c r="M55" s="101"/>
      <c r="P55" s="3"/>
      <c r="Q55" s="3"/>
      <c r="R55" s="3"/>
      <c r="S55" s="3"/>
      <c r="T55" s="3"/>
      <c r="U55" s="3"/>
      <c r="V55" s="3"/>
      <c r="W55" s="3"/>
      <c r="X55" s="3"/>
      <c r="Y55" s="3">
        <v>55</v>
      </c>
      <c r="Z55" s="3"/>
      <c r="AA55" s="3"/>
      <c r="AB55" s="3"/>
      <c r="AC55" s="3"/>
      <c r="AD55" s="3"/>
      <c r="AE55" s="3"/>
      <c r="AF55" s="3"/>
      <c r="AG55" s="3"/>
      <c r="AH55" s="3"/>
    </row>
    <row r="56" spans="1:34" ht="22.2">
      <c r="A56" s="35"/>
      <c r="B56" s="34" t="str">
        <f ca="1">B38</f>
        <v>Cobalt</v>
      </c>
      <c r="C56" s="7"/>
      <c r="D56" s="382"/>
      <c r="E56" s="383"/>
      <c r="F56" s="41"/>
      <c r="G56" s="329"/>
      <c r="H56" s="330"/>
      <c r="I56" s="330"/>
      <c r="J56" s="331"/>
      <c r="K56" s="30"/>
      <c r="L56" s="106"/>
      <c r="P56" s="3"/>
      <c r="Q56" s="3"/>
      <c r="R56" s="3"/>
      <c r="S56" s="3"/>
      <c r="T56" s="3"/>
      <c r="U56" s="3"/>
      <c r="V56" s="3"/>
      <c r="W56" s="3"/>
      <c r="X56" s="3"/>
      <c r="Y56" s="3">
        <v>56</v>
      </c>
      <c r="Z56" s="3"/>
      <c r="AA56" s="3"/>
      <c r="AB56" s="3"/>
      <c r="AC56" s="3"/>
      <c r="AD56" s="3"/>
      <c r="AE56" s="3"/>
      <c r="AF56" s="3"/>
      <c r="AG56" s="3"/>
      <c r="AH56" s="3"/>
    </row>
    <row r="57" spans="1:34" ht="22.2">
      <c r="A57" s="35"/>
      <c r="B57" s="34" t="str">
        <f ca="1">B39</f>
        <v>Mica</v>
      </c>
      <c r="C57" s="7"/>
      <c r="D57" s="334"/>
      <c r="E57" s="335"/>
      <c r="F57" s="41"/>
      <c r="G57" s="329"/>
      <c r="H57" s="330"/>
      <c r="I57" s="330"/>
      <c r="J57" s="331"/>
      <c r="K57" s="30"/>
      <c r="L57" s="106"/>
      <c r="P57" s="3"/>
      <c r="Q57" s="3"/>
      <c r="R57" s="3"/>
      <c r="S57" s="3"/>
      <c r="T57" s="3"/>
      <c r="U57" s="3"/>
      <c r="V57" s="3"/>
      <c r="W57" s="3"/>
      <c r="X57" s="3"/>
      <c r="Y57" s="3">
        <v>57</v>
      </c>
      <c r="Z57" s="3"/>
      <c r="AA57" s="3"/>
      <c r="AB57" s="3"/>
      <c r="AC57" s="3"/>
      <c r="AD57" s="3"/>
      <c r="AE57" s="3"/>
      <c r="AF57" s="3"/>
      <c r="AG57" s="3"/>
      <c r="AH57" s="3"/>
    </row>
    <row r="58" spans="1:34" ht="22.2" hidden="1">
      <c r="A58" s="35"/>
      <c r="B58" s="34">
        <f ca="1">B40</f>
        <v>0</v>
      </c>
      <c r="C58" s="7"/>
      <c r="D58" s="340"/>
      <c r="E58" s="341"/>
      <c r="F58" s="41"/>
      <c r="G58" s="329"/>
      <c r="H58" s="330"/>
      <c r="I58" s="330"/>
      <c r="J58" s="331"/>
      <c r="K58" s="30"/>
      <c r="L58" s="106"/>
      <c r="P58" s="3"/>
      <c r="Q58" s="3"/>
      <c r="R58" s="3"/>
      <c r="S58" s="3"/>
      <c r="T58" s="3"/>
      <c r="U58" s="3"/>
      <c r="V58" s="3"/>
      <c r="W58" s="3"/>
      <c r="X58" s="3"/>
      <c r="Y58" s="3">
        <v>58</v>
      </c>
      <c r="Z58" s="3"/>
      <c r="AA58" s="3"/>
      <c r="AB58" s="3"/>
      <c r="AC58" s="3"/>
      <c r="AD58" s="3"/>
      <c r="AE58" s="3"/>
      <c r="AF58" s="3"/>
      <c r="AG58" s="3"/>
      <c r="AH58" s="3"/>
    </row>
    <row r="59" spans="1:34" ht="22.2" hidden="1">
      <c r="A59" s="35"/>
      <c r="B59" s="34">
        <f ca="1">B41</f>
        <v>0</v>
      </c>
      <c r="C59" s="7"/>
      <c r="D59" s="340"/>
      <c r="E59" s="341"/>
      <c r="F59" s="41"/>
      <c r="G59" s="329"/>
      <c r="H59" s="330"/>
      <c r="I59" s="330"/>
      <c r="J59" s="331"/>
      <c r="K59" s="30"/>
      <c r="L59" s="106"/>
      <c r="P59" s="3"/>
      <c r="Q59" s="3"/>
      <c r="R59" s="3"/>
      <c r="S59" s="3"/>
      <c r="T59" s="3"/>
      <c r="U59" s="3"/>
      <c r="V59" s="3"/>
      <c r="W59" s="3"/>
      <c r="X59" s="3"/>
      <c r="Y59" s="3">
        <v>59</v>
      </c>
      <c r="Z59" s="3"/>
      <c r="AA59" s="3"/>
      <c r="AB59" s="3"/>
      <c r="AC59" s="3"/>
      <c r="AD59" s="3"/>
      <c r="AE59" s="3"/>
      <c r="AF59" s="3"/>
      <c r="AG59" s="3"/>
      <c r="AH59" s="3"/>
    </row>
    <row r="60" spans="1:34" ht="16.2">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8.6">
      <c r="A61" s="35"/>
      <c r="B61" s="38" t="str">
        <f ca="1">OFFSET(L!$C$1,MATCH("Declaration"&amp;ADDRESS(ROW(),COLUMN(),4),L!$A:$A,0)-1,SL,,)&amp;Q37</f>
        <v>7) Has all applicable smelter or processor information received by your company been reported in this declaration?</v>
      </c>
      <c r="C61" s="7"/>
      <c r="D61" s="368" t="str">
        <f ca="1">D25</f>
        <v>Answer</v>
      </c>
      <c r="E61" s="368"/>
      <c r="F61" s="15"/>
      <c r="G61" s="38" t="str">
        <f ca="1">G25</f>
        <v>Comments</v>
      </c>
      <c r="H61" s="379" t="str">
        <f>IF(Q69="(*)","Click here to enter smelter names","")</f>
        <v/>
      </c>
      <c r="I61" s="379"/>
      <c r="J61" s="379"/>
      <c r="K61" s="30"/>
      <c r="L61" s="100" t="s">
        <v>15</v>
      </c>
      <c r="M61" s="101"/>
      <c r="P61" s="3"/>
      <c r="Q61" s="3"/>
      <c r="R61" s="3"/>
      <c r="S61" s="3"/>
      <c r="T61" s="3"/>
      <c r="U61" s="3"/>
      <c r="V61" s="3"/>
      <c r="W61" s="3"/>
      <c r="X61" s="3"/>
      <c r="Y61" s="3">
        <v>61</v>
      </c>
      <c r="Z61" s="3"/>
      <c r="AA61" s="3"/>
      <c r="AB61" s="3"/>
      <c r="AC61" s="3"/>
      <c r="AD61" s="3"/>
      <c r="AE61" s="3"/>
      <c r="AF61" s="3"/>
      <c r="AG61" s="3"/>
      <c r="AH61" s="3"/>
    </row>
    <row r="62" spans="1:34" ht="22.2">
      <c r="A62" s="35"/>
      <c r="B62" s="34" t="str">
        <f ca="1">B38</f>
        <v>Cobalt</v>
      </c>
      <c r="C62" s="29"/>
      <c r="D62" s="334"/>
      <c r="E62" s="335"/>
      <c r="F62" s="42"/>
      <c r="G62" s="329"/>
      <c r="H62" s="330"/>
      <c r="I62" s="330"/>
      <c r="J62" s="331"/>
      <c r="K62" s="30"/>
      <c r="L62" s="106"/>
      <c r="P62" s="3"/>
      <c r="Q62" s="3"/>
      <c r="R62" s="3"/>
      <c r="S62" s="3"/>
      <c r="T62" s="3"/>
      <c r="U62" s="3"/>
      <c r="V62" s="3"/>
      <c r="W62" s="3"/>
      <c r="X62" s="3"/>
      <c r="Y62" s="3">
        <v>62</v>
      </c>
      <c r="Z62" s="3"/>
      <c r="AA62" s="3"/>
      <c r="AB62" s="3"/>
      <c r="AC62" s="3"/>
      <c r="AD62" s="3"/>
      <c r="AE62" s="3"/>
      <c r="AF62" s="3"/>
      <c r="AG62" s="3"/>
      <c r="AH62" s="3"/>
    </row>
    <row r="63" spans="1:34" ht="22.2">
      <c r="A63" s="35"/>
      <c r="B63" s="34" t="str">
        <f ca="1">B39</f>
        <v>Mica</v>
      </c>
      <c r="C63" s="29"/>
      <c r="D63" s="334"/>
      <c r="E63" s="335"/>
      <c r="F63" s="42"/>
      <c r="G63" s="329"/>
      <c r="H63" s="330"/>
      <c r="I63" s="330"/>
      <c r="J63" s="331"/>
      <c r="K63" s="30"/>
      <c r="L63" s="106"/>
      <c r="P63" s="3"/>
      <c r="Q63" s="3"/>
      <c r="R63" s="3"/>
      <c r="S63" s="3"/>
      <c r="T63" s="3"/>
      <c r="U63" s="3"/>
      <c r="V63" s="3"/>
      <c r="W63" s="3"/>
      <c r="X63" s="3"/>
      <c r="Y63" s="3">
        <v>63</v>
      </c>
      <c r="Z63" s="3"/>
      <c r="AA63" s="3"/>
      <c r="AB63" s="3"/>
      <c r="AC63" s="3"/>
      <c r="AD63" s="3"/>
      <c r="AE63" s="3"/>
      <c r="AF63" s="3"/>
      <c r="AG63" s="3"/>
      <c r="AH63" s="3"/>
    </row>
    <row r="64" spans="1:34" ht="22.2" hidden="1">
      <c r="A64" s="35"/>
      <c r="B64" s="34">
        <f ca="1">B40</f>
        <v>0</v>
      </c>
      <c r="C64" s="29"/>
      <c r="D64" s="340"/>
      <c r="E64" s="341"/>
      <c r="F64" s="42"/>
      <c r="G64" s="329"/>
      <c r="H64" s="330"/>
      <c r="I64" s="330"/>
      <c r="J64" s="331"/>
      <c r="K64" s="30"/>
      <c r="L64" s="106"/>
      <c r="P64" s="3"/>
      <c r="Q64" s="3"/>
      <c r="R64" s="3"/>
      <c r="S64" s="3"/>
      <c r="T64" s="3"/>
      <c r="U64" s="3"/>
      <c r="V64" s="3"/>
      <c r="W64" s="3"/>
      <c r="X64" s="3"/>
      <c r="Y64" s="3">
        <v>64</v>
      </c>
      <c r="Z64" s="3"/>
      <c r="AA64" s="3"/>
      <c r="AB64" s="3"/>
      <c r="AC64" s="3"/>
      <c r="AD64" s="3"/>
      <c r="AE64" s="3"/>
      <c r="AF64" s="3"/>
      <c r="AG64" s="3"/>
      <c r="AH64" s="3"/>
    </row>
    <row r="65" spans="1:34" ht="22.2" hidden="1">
      <c r="A65" s="32"/>
      <c r="B65" s="34">
        <f ca="1">B41</f>
        <v>0</v>
      </c>
      <c r="C65" s="43"/>
      <c r="D65" s="340"/>
      <c r="E65" s="341"/>
      <c r="F65" s="44"/>
      <c r="G65" s="329"/>
      <c r="H65" s="330"/>
      <c r="I65" s="330"/>
      <c r="J65" s="331"/>
      <c r="K65" s="33"/>
      <c r="L65" s="107"/>
      <c r="P65" s="3"/>
      <c r="Q65" s="3"/>
      <c r="R65" s="3"/>
      <c r="S65" s="3"/>
      <c r="T65" s="3"/>
      <c r="U65" s="3"/>
      <c r="V65" s="3"/>
      <c r="W65" s="3"/>
      <c r="X65" s="3"/>
      <c r="Y65" s="3">
        <v>65</v>
      </c>
      <c r="Z65" s="3"/>
      <c r="AA65" s="3"/>
      <c r="AB65" s="3"/>
      <c r="AC65" s="3"/>
      <c r="AD65" s="3"/>
      <c r="AE65" s="3"/>
      <c r="AF65" s="3"/>
      <c r="AG65" s="3"/>
      <c r="AH65" s="3"/>
    </row>
    <row r="66" spans="1:34" ht="16.2">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6.2">
      <c r="A67" s="35"/>
      <c r="B67" s="388" t="str">
        <f ca="1">OFFSET(L!$C$1,MATCH("Declaration"&amp;ADDRESS(ROW(),COLUMN(),4),L!$A:$A,0)-1,SL,,)</f>
        <v>Answer the Following Questions at a Company Level</v>
      </c>
      <c r="C67" s="388"/>
      <c r="D67" s="388"/>
      <c r="E67" s="388"/>
      <c r="F67" s="388"/>
      <c r="G67" s="388"/>
      <c r="H67" s="388"/>
      <c r="I67" s="388"/>
      <c r="J67" s="388"/>
      <c r="K67" s="30"/>
      <c r="L67" s="103"/>
      <c r="P67" s="3"/>
      <c r="Q67" s="3"/>
      <c r="R67" s="3"/>
      <c r="S67" s="3"/>
      <c r="T67" s="3"/>
      <c r="U67" s="3"/>
      <c r="V67" s="3"/>
      <c r="W67" s="3"/>
      <c r="X67" s="3"/>
      <c r="Y67" s="3">
        <v>67</v>
      </c>
      <c r="Z67" s="3"/>
      <c r="AA67" s="3"/>
      <c r="AB67" s="3"/>
      <c r="AC67" s="3"/>
      <c r="AD67" s="3"/>
      <c r="AE67" s="3"/>
      <c r="AF67" s="3"/>
      <c r="AG67" s="3"/>
      <c r="AH67" s="3"/>
    </row>
    <row r="68" spans="1:34" ht="16.2">
      <c r="A68" s="45"/>
      <c r="B68" s="46" t="str">
        <f ca="1">OFFSET(L!$C$1,MATCH("Declaration"&amp;ADDRESS(ROW(),COLUMN(),4),L!$A:$A,0)-1,SL,,)</f>
        <v>Question</v>
      </c>
      <c r="C68" s="72"/>
      <c r="D68" s="376" t="str">
        <f ca="1">D25</f>
        <v>Answer</v>
      </c>
      <c r="E68" s="376"/>
      <c r="F68" s="47"/>
      <c r="G68" s="376" t="str">
        <f ca="1">G25</f>
        <v>Comments</v>
      </c>
      <c r="H68" s="376" t="e">
        <f>HLOOKUP(SL,LT,$O68,0)</f>
        <v>#NAME?</v>
      </c>
      <c r="I68" s="376"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34" t="s">
        <v>25</v>
      </c>
      <c r="E69" s="335"/>
      <c r="F69" s="51"/>
      <c r="G69" s="329"/>
      <c r="H69" s="330"/>
      <c r="I69" s="330"/>
      <c r="J69" s="331"/>
      <c r="K69" s="30"/>
      <c r="L69" s="102" t="s">
        <v>18</v>
      </c>
      <c r="M69" s="101"/>
      <c r="P69" s="3"/>
      <c r="Q69" s="3"/>
      <c r="R69" s="3"/>
      <c r="S69" s="3"/>
      <c r="T69" s="3"/>
      <c r="U69" s="3"/>
      <c r="V69" s="3"/>
      <c r="W69" s="3"/>
      <c r="X69" s="3"/>
      <c r="Y69" s="3">
        <v>69</v>
      </c>
      <c r="Z69" s="3"/>
      <c r="AA69" s="3"/>
      <c r="AB69" s="3"/>
      <c r="AC69" s="3"/>
      <c r="AD69" s="3"/>
      <c r="AE69" s="3"/>
      <c r="AF69" s="3"/>
      <c r="AG69" s="3"/>
      <c r="AH69" s="3"/>
    </row>
    <row r="70" spans="1:34" ht="16.2">
      <c r="A70" s="35"/>
      <c r="B70" s="52"/>
      <c r="C70" s="9"/>
      <c r="D70" s="1"/>
      <c r="E70" s="1"/>
      <c r="F70" s="9"/>
      <c r="G70" s="381"/>
      <c r="H70" s="381"/>
      <c r="I70" s="381"/>
      <c r="J70" s="381"/>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 xml:space="preserve">B. Is your responsible minerals sourcing policy publicly available on your website? (Note – If yes, the user shall specify the URL in the comment field.) </v>
      </c>
      <c r="C71" s="51"/>
      <c r="D71" s="334" t="s">
        <v>25</v>
      </c>
      <c r="E71" s="335"/>
      <c r="F71" s="51"/>
      <c r="G71" s="392" t="s">
        <v>19213</v>
      </c>
      <c r="H71" s="393"/>
      <c r="I71" s="393"/>
      <c r="J71" s="394"/>
      <c r="K71" s="30"/>
      <c r="L71" s="102" t="s">
        <v>18</v>
      </c>
      <c r="M71" s="101"/>
      <c r="P71" s="3"/>
      <c r="Q71" s="3"/>
      <c r="R71" s="3"/>
      <c r="S71" s="3"/>
      <c r="T71" s="3"/>
      <c r="U71" s="3"/>
      <c r="V71" s="3"/>
      <c r="W71" s="3"/>
      <c r="X71" s="3"/>
      <c r="Y71" s="3">
        <v>71</v>
      </c>
      <c r="Z71" s="3"/>
      <c r="AA71" s="3"/>
      <c r="AB71" s="3"/>
      <c r="AC71" s="3"/>
      <c r="AD71" s="3"/>
      <c r="AE71" s="3"/>
      <c r="AF71" s="3"/>
      <c r="AG71" s="3"/>
      <c r="AH71" s="3"/>
    </row>
    <row r="72" spans="1:34" ht="16.2">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87"/>
      <c r="E73" s="387"/>
      <c r="F73" s="236"/>
      <c r="G73" s="380"/>
      <c r="H73" s="380"/>
      <c r="I73" s="380"/>
      <c r="J73" s="380"/>
      <c r="K73" s="30"/>
      <c r="L73" s="102" t="s">
        <v>15</v>
      </c>
      <c r="M73" s="101"/>
      <c r="P73" s="3"/>
      <c r="Q73" s="3"/>
      <c r="R73" s="3"/>
      <c r="S73" s="3"/>
      <c r="T73" s="3"/>
      <c r="U73" s="3"/>
      <c r="V73" s="3"/>
      <c r="W73" s="3"/>
      <c r="X73" s="3"/>
      <c r="Y73" s="3">
        <v>75</v>
      </c>
      <c r="Z73" s="3"/>
      <c r="AA73" s="3"/>
      <c r="AB73" s="3"/>
      <c r="AC73" s="3"/>
      <c r="AD73" s="3"/>
      <c r="AE73" s="3"/>
      <c r="AF73" s="3"/>
      <c r="AG73" s="3"/>
      <c r="AH73" s="3"/>
    </row>
    <row r="74" spans="1:34" ht="16.2">
      <c r="A74" s="35"/>
      <c r="B74" s="34" t="str">
        <f ca="1">B38</f>
        <v>Cobalt</v>
      </c>
      <c r="C74" s="29"/>
      <c r="D74" s="334"/>
      <c r="E74" s="335"/>
      <c r="F74" s="9"/>
      <c r="G74" s="329"/>
      <c r="H74" s="330"/>
      <c r="I74" s="330"/>
      <c r="J74" s="331"/>
      <c r="K74" s="30"/>
      <c r="L74" s="102"/>
      <c r="M74" s="101"/>
      <c r="P74" s="3"/>
      <c r="Q74" s="3"/>
      <c r="R74" s="3"/>
      <c r="S74" s="3"/>
      <c r="T74" s="3"/>
      <c r="U74" s="3"/>
      <c r="V74" s="3"/>
      <c r="W74" s="3"/>
      <c r="X74" s="3"/>
      <c r="Y74" s="3"/>
      <c r="Z74" s="3"/>
      <c r="AA74" s="3"/>
      <c r="AB74" s="3"/>
      <c r="AC74" s="3"/>
      <c r="AD74" s="3"/>
      <c r="AE74" s="3"/>
      <c r="AF74" s="3"/>
      <c r="AG74" s="3"/>
      <c r="AH74" s="3"/>
    </row>
    <row r="75" spans="1:34" ht="16.2">
      <c r="A75" s="35"/>
      <c r="B75" s="34" t="str">
        <f ca="1">B39</f>
        <v>Mica</v>
      </c>
      <c r="C75" s="29"/>
      <c r="D75" s="334"/>
      <c r="E75" s="335"/>
      <c r="F75" s="9"/>
      <c r="G75" s="329"/>
      <c r="H75" s="330"/>
      <c r="I75" s="330"/>
      <c r="J75" s="331"/>
      <c r="K75" s="30"/>
      <c r="L75" s="102"/>
      <c r="M75" s="101"/>
      <c r="P75" s="3"/>
      <c r="Q75" s="3"/>
      <c r="R75" s="3"/>
      <c r="S75" s="3"/>
      <c r="T75" s="3"/>
      <c r="U75" s="3"/>
      <c r="V75" s="3"/>
      <c r="W75" s="3"/>
      <c r="X75" s="3"/>
      <c r="Y75" s="3"/>
      <c r="Z75" s="3"/>
      <c r="AA75" s="3"/>
      <c r="AB75" s="3"/>
      <c r="AC75" s="3"/>
      <c r="AD75" s="3"/>
      <c r="AE75" s="3"/>
      <c r="AF75" s="3"/>
      <c r="AG75" s="3"/>
      <c r="AH75" s="3"/>
    </row>
    <row r="76" spans="1:34" ht="16.2">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34" t="s">
        <v>25</v>
      </c>
      <c r="E77" s="335"/>
      <c r="F77" s="51"/>
      <c r="G77" s="329" t="s">
        <v>19214</v>
      </c>
      <c r="H77" s="330"/>
      <c r="I77" s="330"/>
      <c r="J77" s="331"/>
      <c r="K77" s="30"/>
      <c r="L77" s="102" t="s">
        <v>18</v>
      </c>
      <c r="M77" s="101"/>
      <c r="P77" s="3"/>
      <c r="Q77" s="3"/>
      <c r="R77" s="3"/>
      <c r="S77" s="3"/>
      <c r="T77" s="3"/>
      <c r="U77" s="3"/>
      <c r="V77" s="3"/>
      <c r="W77" s="3"/>
      <c r="X77" s="3"/>
      <c r="Y77" s="3">
        <v>77</v>
      </c>
      <c r="Z77" s="3"/>
      <c r="AA77" s="3"/>
      <c r="AB77" s="3"/>
      <c r="AC77" s="3"/>
      <c r="AD77" s="3"/>
      <c r="AE77" s="3"/>
      <c r="AF77" s="3"/>
      <c r="AG77" s="3"/>
      <c r="AH77" s="3"/>
    </row>
    <row r="78" spans="1:34" ht="16.2">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89" t="s">
        <v>22</v>
      </c>
      <c r="E79" s="390"/>
      <c r="F79" s="51"/>
      <c r="G79" s="329" t="s">
        <v>19215</v>
      </c>
      <c r="H79" s="330"/>
      <c r="I79" s="330"/>
      <c r="J79" s="331"/>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6.2">
      <c r="A80" s="35"/>
      <c r="B80" s="55"/>
      <c r="C80" s="9"/>
      <c r="D80" s="1"/>
      <c r="E80" s="1"/>
      <c r="F80" s="10"/>
      <c r="G80" s="381"/>
      <c r="H80" s="381"/>
      <c r="I80" s="381"/>
      <c r="J80" s="381"/>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 xml:space="preserve">F. Do you review due diligence information received from your suppliers against your company’s expectations? </v>
      </c>
      <c r="C81" s="51"/>
      <c r="D81" s="334" t="s">
        <v>22</v>
      </c>
      <c r="E81" s="335"/>
      <c r="F81" s="51"/>
      <c r="G81" s="329" t="s">
        <v>19216</v>
      </c>
      <c r="H81" s="330"/>
      <c r="I81" s="330"/>
      <c r="J81" s="331"/>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6.2">
      <c r="A82" s="35"/>
      <c r="B82" s="52"/>
      <c r="C82" s="9"/>
      <c r="D82" s="1"/>
      <c r="E82" s="1"/>
      <c r="F82" s="10"/>
      <c r="G82" s="391"/>
      <c r="H82" s="391"/>
      <c r="I82" s="391"/>
      <c r="J82" s="391"/>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 xml:space="preserve">G. Does your review process include corrective action management? </v>
      </c>
      <c r="C83" s="51"/>
      <c r="D83" s="334" t="s">
        <v>22</v>
      </c>
      <c r="E83" s="335"/>
      <c r="F83" s="51"/>
      <c r="G83" s="329" t="s">
        <v>19217</v>
      </c>
      <c r="H83" s="330"/>
      <c r="I83" s="330"/>
      <c r="J83" s="331"/>
      <c r="K83" s="30"/>
      <c r="L83" s="102" t="s">
        <v>18</v>
      </c>
      <c r="M83" s="101"/>
      <c r="P83" s="3"/>
      <c r="Q83" s="3"/>
      <c r="R83" s="3"/>
      <c r="S83" s="3"/>
      <c r="T83" s="3"/>
      <c r="U83" s="3"/>
      <c r="V83" s="3"/>
      <c r="W83" s="3"/>
      <c r="X83" s="3"/>
      <c r="Y83" s="3">
        <v>83</v>
      </c>
      <c r="Z83" s="3"/>
      <c r="AA83" s="3"/>
      <c r="AB83" s="3"/>
      <c r="AC83" s="3"/>
      <c r="AD83" s="3"/>
      <c r="AE83" s="3"/>
      <c r="AF83" s="3"/>
      <c r="AG83" s="3"/>
      <c r="AH83" s="3"/>
    </row>
    <row r="84" spans="1:34" ht="16.2">
      <c r="A84" s="35"/>
      <c r="B84" s="386" t="str">
        <f>IF(OR($D$8="",$I$3=""),"","Click here to check required fields completion")</f>
        <v/>
      </c>
      <c r="C84" s="386"/>
      <c r="D84" s="386"/>
      <c r="E84" s="386"/>
      <c r="F84" s="386"/>
      <c r="G84" s="386"/>
      <c r="H84" s="386"/>
      <c r="I84" s="386"/>
      <c r="J84" s="386"/>
      <c r="K84" s="30"/>
      <c r="L84" s="103"/>
      <c r="P84" s="3"/>
      <c r="Q84" s="3"/>
      <c r="R84" s="3"/>
      <c r="S84" s="3"/>
      <c r="T84" s="3"/>
      <c r="U84" s="3"/>
      <c r="V84" s="3"/>
      <c r="W84" s="3"/>
      <c r="X84" s="3"/>
      <c r="Y84" s="3">
        <v>86</v>
      </c>
      <c r="Z84" s="3"/>
      <c r="AA84" s="3"/>
      <c r="AB84" s="3"/>
      <c r="AC84" s="3"/>
      <c r="AD84" s="3"/>
      <c r="AE84" s="3"/>
      <c r="AF84" s="3"/>
      <c r="AG84" s="3"/>
      <c r="AH84" s="3"/>
    </row>
    <row r="85" spans="1:34" ht="16.8" thickBot="1">
      <c r="A85" s="384" t="str">
        <f ca="1">OFFSET(L!$C$1,MATCH("General"&amp;"Cpy",L!$A:$A,0)-1,SL,,)</f>
        <v>© 2024 Responsible Minerals Initiative. All rights reserved.</v>
      </c>
      <c r="B85" s="385"/>
      <c r="C85" s="385"/>
      <c r="D85" s="385"/>
      <c r="E85" s="385"/>
      <c r="F85" s="385"/>
      <c r="G85" s="385"/>
      <c r="H85" s="385"/>
      <c r="I85" s="385"/>
      <c r="J85" s="385"/>
      <c r="K85" s="56"/>
      <c r="L85" s="103"/>
      <c r="P85" s="3"/>
      <c r="Q85" s="3"/>
      <c r="R85" s="3"/>
      <c r="S85" s="3"/>
      <c r="T85" s="3"/>
      <c r="U85" s="3"/>
      <c r="V85" s="3"/>
      <c r="W85" s="3"/>
      <c r="X85" s="3"/>
      <c r="Y85" s="3">
        <v>87</v>
      </c>
      <c r="Z85" s="3"/>
      <c r="AA85" s="3"/>
      <c r="AB85" s="3"/>
      <c r="AC85" s="3"/>
      <c r="AD85" s="3"/>
      <c r="AE85" s="3"/>
      <c r="AF85" s="3"/>
      <c r="AG85" s="3"/>
      <c r="AH85" s="3"/>
    </row>
    <row r="86" spans="1:34" ht="16.8" thickTop="1">
      <c r="L86" s="96"/>
      <c r="P86" s="3"/>
      <c r="Q86" s="3"/>
      <c r="R86" s="3"/>
      <c r="S86" s="3"/>
      <c r="T86" s="3"/>
      <c r="U86" s="3"/>
      <c r="V86" s="3"/>
      <c r="W86" s="3"/>
      <c r="X86" s="3"/>
      <c r="Y86" s="3"/>
      <c r="Z86" s="3"/>
      <c r="AA86" s="3"/>
      <c r="AB86" s="3"/>
      <c r="AC86" s="3"/>
      <c r="AD86" s="3"/>
      <c r="AE86" s="3"/>
      <c r="AF86" s="3"/>
      <c r="AG86" s="3"/>
      <c r="AH86" s="3"/>
    </row>
    <row r="90" spans="1:34" ht="15" hidden="1">
      <c r="B90" s="173" t="s">
        <v>25</v>
      </c>
    </row>
    <row r="91" spans="1:34" ht="15" hidden="1">
      <c r="B91" s="173" t="s">
        <v>22</v>
      </c>
    </row>
    <row r="92" spans="1:34" ht="15" hidden="1">
      <c r="B92" s="173" t="s">
        <v>26</v>
      </c>
    </row>
    <row r="93" spans="1:34" ht="15" hidden="1">
      <c r="B93" s="173" t="s">
        <v>27</v>
      </c>
    </row>
    <row r="94" spans="1:34" ht="15" hidden="1">
      <c r="B94" s="173" t="s">
        <v>25</v>
      </c>
    </row>
    <row r="95" spans="1:34" ht="15" hidden="1">
      <c r="B95" s="173" t="s">
        <v>22</v>
      </c>
    </row>
    <row r="96" spans="1:34" ht="15" hidden="1">
      <c r="B96" s="173" t="s">
        <v>26</v>
      </c>
    </row>
    <row r="97" spans="2:2" ht="15" hidden="1">
      <c r="B97" s="173" t="s">
        <v>28</v>
      </c>
    </row>
    <row r="98" spans="2:2" ht="15" hidden="1">
      <c r="B98" s="194">
        <v>1</v>
      </c>
    </row>
    <row r="99" spans="2:2" ht="15" hidden="1">
      <c r="B99" s="173" t="s">
        <v>29</v>
      </c>
    </row>
    <row r="100" spans="2:2" ht="15" hidden="1">
      <c r="B100" s="173" t="s">
        <v>30</v>
      </c>
    </row>
    <row r="101" spans="2:2" ht="15" hidden="1">
      <c r="B101" s="173" t="s">
        <v>31</v>
      </c>
    </row>
    <row r="102" spans="2:2" ht="15" hidden="1">
      <c r="B102" s="173" t="s">
        <v>32</v>
      </c>
    </row>
    <row r="103" spans="2:2" ht="15" hidden="1">
      <c r="B103" s="173" t="s">
        <v>33</v>
      </c>
    </row>
    <row r="104" spans="2:2" ht="15" hidden="1">
      <c r="B104" s="173" t="s">
        <v>34</v>
      </c>
    </row>
    <row r="105" spans="2:2" ht="15" hidden="1">
      <c r="B105" s="173" t="s">
        <v>25</v>
      </c>
    </row>
    <row r="106" spans="2:2" ht="15" hidden="1">
      <c r="B106" s="173" t="s">
        <v>22</v>
      </c>
    </row>
    <row r="107" spans="2:2" ht="15" hidden="1">
      <c r="B107" s="173" t="s">
        <v>34</v>
      </c>
    </row>
    <row r="108" spans="2:2" ht="15" hidden="1">
      <c r="B108" s="173" t="s">
        <v>35</v>
      </c>
    </row>
    <row r="109" spans="2:2" ht="15" hidden="1">
      <c r="B109" s="173" t="s">
        <v>22</v>
      </c>
    </row>
    <row r="110" spans="2:2" ht="15" hidden="1">
      <c r="B110" s="173" t="s">
        <v>25</v>
      </c>
    </row>
    <row r="111" spans="2:2" ht="15" hidden="1">
      <c r="B111" s="173" t="s">
        <v>22</v>
      </c>
    </row>
    <row r="112" spans="2:2" ht="15" hidden="1">
      <c r="B112" s="173" t="s">
        <v>26</v>
      </c>
    </row>
    <row r="113" spans="2:2" ht="15" hidden="1">
      <c r="B113" s="173" t="s">
        <v>36</v>
      </c>
    </row>
    <row r="114" spans="2:2" ht="15" hidden="1">
      <c r="B114" s="173" t="s">
        <v>37</v>
      </c>
    </row>
    <row r="115" spans="2:2" ht="15" hidden="1">
      <c r="B115" s="173" t="s">
        <v>38</v>
      </c>
    </row>
    <row r="116" spans="2:2" ht="15" hidden="1">
      <c r="B116" s="173" t="s">
        <v>39</v>
      </c>
    </row>
    <row r="117" spans="2:2" ht="15" hidden="1">
      <c r="B117" s="173" t="s">
        <v>22</v>
      </c>
    </row>
    <row r="118" spans="2:2" ht="15" hidden="1">
      <c r="B118" s="173" t="s">
        <v>25</v>
      </c>
    </row>
    <row r="119" spans="2:2" ht="15" hidden="1">
      <c r="B119" s="173" t="s">
        <v>40</v>
      </c>
    </row>
    <row r="120" spans="2:2" ht="15"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117">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G32:J32"/>
    <mergeCell ref="D33:E33"/>
    <mergeCell ref="G33:J33"/>
    <mergeCell ref="D34:E34"/>
    <mergeCell ref="G34:J34"/>
    <mergeCell ref="D35:E35"/>
    <mergeCell ref="G35:J35"/>
    <mergeCell ref="D55:E55"/>
    <mergeCell ref="D46:E46"/>
    <mergeCell ref="G38:J38"/>
    <mergeCell ref="H37:J37"/>
    <mergeCell ref="D43:E43"/>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s>
  <phoneticPr fontId="84"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7" stopIfTrue="1">
      <formula>IF(AND(OR($D$27="No",$D$27="Unknown",$D$27="Not applicable for this declaration",$D$33="No",$D$33="Unknown"),D39=""),1,0)</formula>
    </cfRule>
    <cfRule type="expression" dxfId="63" priority="148" stopIfTrue="1">
      <formula>IF(AND(OR($D$27="Yes",$D$27=""),D39=""),1,0)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1" stopIfTrue="1">
      <formula>$P$29=""</formula>
    </cfRule>
    <cfRule type="expression" dxfId="60" priority="152" stopIfTrue="1">
      <formula>IF(AND(OR($D$29="Yes",$D$29=""),D41=""),1,0)</formula>
    </cfRule>
  </conditionalFormatting>
  <conditionalFormatting sqref="D69:E69 D71:E71 D77:E77 D79:E79 D81:E81 D83:E83">
    <cfRule type="expression" dxfId="59" priority="3" stopIfTrue="1">
      <formula>AND(OR($D$26="No",$D$26="Unknown",$D$26="Not applicable for this declaration"),OR($D$27="No",$D$27="Unknown",$D$27="Not applicable for this declaration"))</formula>
    </cfRule>
    <cfRule type="expression" dxfId="58" priority="4" stopIfTrue="1">
      <formula>IF(D69="",TRUE)</formula>
    </cfRule>
  </conditionalFormatting>
  <conditionalFormatting sqref="D74:E74">
    <cfRule type="expression" dxfId="57" priority="2" stopIfTrue="1">
      <formula>IF(AND(OR($D$26="No",$D$26="Unknown",$D$26="Not applicable for this declaration",$D$32="No",$D$32="Unknown"),D74=""),1,0)</formula>
    </cfRule>
    <cfRule type="expression" dxfId="56" priority="6" stopIfTrue="1">
      <formula>IF(AND(OR($D$26="Yes",$D$26=""),D74=""),1,0)</formula>
    </cfRule>
  </conditionalFormatting>
  <conditionalFormatting sqref="D75:E75">
    <cfRule type="expression" dxfId="55" priority="8" stopIfTrue="1">
      <formula>IF(AND(OR($D$27="Yes",$D$27=""),D75=""),1,0)</formula>
    </cfRule>
    <cfRule type="expression" dxfId="54" priority="1" stopIfTrue="1">
      <formula>IF(AND(OR($D$27="No",$D$27="Unknown",$D$27="Not applicable for this declaration",$D$33="No",$D$33="Unknown"),D75=""),1,0)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D16" r:id="rId1" xr:uid="{6D9F9B9E-09D7-4770-9B50-AE76DE7C7ED0}"/>
    <hyperlink ref="D20" r:id="rId2" xr:uid="{7469CF1C-5C05-4235-959E-1735EFE66E2E}"/>
    <hyperlink ref="G71" r:id="rId3" xr:uid="{B0BE9DDE-2F25-4277-8951-4B8273650BAB}"/>
  </hyperlinks>
  <pageMargins left="0.70866141732283505" right="0.70866141732283505" top="0.74803149606299202" bottom="0.74803149606299202" header="0.31496062992126" footer="0.31496062992126"/>
  <pageSetup scale="41" fitToHeight="0" orientation="portrait" r:id="rId4"/>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1"/>
  <sheetViews>
    <sheetView showGridLines="0" showZeros="0" topLeftCell="A2" zoomScaleNormal="100" workbookViewId="0">
      <pane ySplit="3" topLeftCell="A5" activePane="bottomLeft" state="frozen"/>
      <selection activeCell="B24" sqref="B24:J24"/>
      <selection pane="bottomLeft" activeCell="A5" sqref="A5"/>
    </sheetView>
  </sheetViews>
  <sheetFormatPr defaultColWidth="8.90625" defaultRowHeight="12.6"/>
  <cols>
    <col min="1" max="1" width="13.7265625" style="171" customWidth="1"/>
    <col min="2" max="2" width="13.26953125" style="97" customWidth="1"/>
    <col min="3" max="3" width="40.453125" style="97" customWidth="1"/>
    <col min="4" max="4" width="30.7265625" style="97" customWidth="1"/>
    <col min="5" max="5" width="20.90625" style="97" customWidth="1"/>
    <col min="6" max="7" width="13.90625" style="97" customWidth="1"/>
    <col min="8" max="8" width="25.08984375" style="97" customWidth="1"/>
    <col min="9" max="9" width="24.08984375" style="97" customWidth="1"/>
    <col min="10" max="10" width="18.26953125" style="97" customWidth="1"/>
    <col min="11" max="11" width="27.26953125" style="97" customWidth="1"/>
    <col min="12" max="12" width="20.7265625" style="97" customWidth="1"/>
    <col min="13" max="13" width="35.08984375" style="97" customWidth="1"/>
    <col min="14" max="14" width="42.08984375" style="97" customWidth="1"/>
    <col min="15" max="15" width="32.08984375" style="97" customWidth="1"/>
    <col min="16" max="16" width="22.90625" style="97" customWidth="1"/>
    <col min="17" max="17" width="43.453125" style="97" customWidth="1"/>
    <col min="18" max="18" width="35.90625" style="97" hidden="1" customWidth="1"/>
    <col min="19" max="20" width="17.90625" style="97" hidden="1" customWidth="1"/>
    <col min="21" max="21" width="8.90625" style="97" hidden="1" customWidth="1"/>
    <col min="22" max="22" width="6.08984375" style="97" hidden="1" customWidth="1"/>
    <col min="23" max="23" width="8.7265625" style="97" hidden="1" customWidth="1"/>
    <col min="24" max="24" width="8.90625" style="97" hidden="1" customWidth="1"/>
    <col min="25" max="27" width="4.26953125" style="97" hidden="1" customWidth="1"/>
    <col min="28" max="28" width="7.90625" style="97" hidden="1" customWidth="1"/>
    <col min="29" max="33" width="4.26953125" style="97" hidden="1" customWidth="1"/>
    <col min="34" max="34" width="14.453125" style="97" hidden="1" customWidth="1"/>
    <col min="35" max="39" width="8.90625" style="97" customWidth="1"/>
    <col min="40" max="16384" width="8.90625" style="97"/>
  </cols>
  <sheetData>
    <row r="1" spans="1:34" s="17" customFormat="1" ht="13.8" thickTop="1">
      <c r="A1" s="202"/>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3"/>
      <c r="B2" s="154" t="str">
        <f ca="1">OFFSET(L!$C$1,MATCH("Smelter List"&amp;ADDRESS(ROW(),COLUMN(),4),L!$A:$A,0)-1,SL,,)</f>
        <v>TO BEGIN:</v>
      </c>
      <c r="C2" s="143"/>
      <c r="D2" s="143"/>
      <c r="E2" s="143"/>
      <c r="F2" s="162"/>
      <c r="G2" s="162"/>
      <c r="H2" s="162"/>
      <c r="I2" s="305"/>
      <c r="J2" s="395" t="s">
        <v>42</v>
      </c>
      <c r="K2" s="396"/>
      <c r="L2" s="396"/>
      <c r="M2" s="396"/>
      <c r="N2" s="396"/>
      <c r="O2" s="396"/>
      <c r="P2" s="163"/>
      <c r="Q2" s="164"/>
      <c r="R2" s="165"/>
      <c r="S2" s="165"/>
      <c r="T2" s="165"/>
      <c r="AH2" s="131" t="s">
        <v>25</v>
      </c>
    </row>
    <row r="3" spans="1:34" s="17" customFormat="1" ht="249.6" customHeight="1">
      <c r="A3" s="204"/>
      <c r="B3" s="397"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7"/>
      <c r="D3" s="397"/>
      <c r="E3" s="397"/>
      <c r="F3" s="166"/>
      <c r="G3" s="398" t="str">
        <f ca="1">OFFSET(L!$C$1,MATCH("General"&amp;"Cpy",L!$A:$A,0)-1,SL,,)</f>
        <v>© 2024 Responsible Minerals Initiative. All rights reserved.</v>
      </c>
      <c r="H3" s="398"/>
      <c r="I3" s="399"/>
      <c r="J3" s="117"/>
      <c r="K3" s="118"/>
      <c r="M3" s="167"/>
      <c r="N3" s="167"/>
      <c r="O3" s="91"/>
      <c r="P3" s="91"/>
      <c r="Q3" s="192" t="s">
        <v>12831</v>
      </c>
      <c r="R3" s="129"/>
      <c r="S3" s="129"/>
      <c r="T3" s="129"/>
      <c r="W3" s="140"/>
      <c r="X3" s="140"/>
      <c r="Y3" s="140"/>
      <c r="Z3" s="140"/>
      <c r="AA3" s="17" t="s">
        <v>43</v>
      </c>
      <c r="AB3" s="17" t="s">
        <v>44</v>
      </c>
      <c r="AH3" s="131" t="s">
        <v>22</v>
      </c>
    </row>
    <row r="4" spans="1:34" s="141" customFormat="1" ht="68.099999999999994"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0.399999999999999">
      <c r="A5" s="200"/>
      <c r="B5" s="150" t="str">
        <f>IF(LEN(A5)=0,"",INDEX('Smelter Look-up'!$A:$A,MATCH($A5,'Smelter Look-up'!$E:$E,0)))</f>
        <v/>
      </c>
      <c r="C5" s="153" t="str">
        <f>IF(LEN(A5)=0,"",INDEX('Smelter Look-up'!$C:$C,MATCH($A5,'Smelter Look-up'!$E:$E,0)))</f>
        <v/>
      </c>
      <c r="D5" s="150"/>
      <c r="E5" s="150" t="str">
        <f ca="1">IF(ISERROR($V5),"",OFFSET('Smelter Look-up'!$D$4,$V5-4,0)&amp;"")</f>
        <v/>
      </c>
      <c r="F5" s="150" t="str">
        <f ca="1">IF(ISERROR($V5),"",OFFSET('Smelter Look-up'!$E$4,$V5-4,0))</f>
        <v/>
      </c>
      <c r="G5" s="150" t="str">
        <f ca="1">IF(C5=$X$4,"Enter smelter details",IF(ISERROR($V5),"",OFFSET('Smelter Look-up'!$F$4,$V5-4,0)))</f>
        <v/>
      </c>
      <c r="H5" s="208" t="str">
        <f ca="1">IF(ISERROR($V5),"",OFFSET('Smelter Look-up'!$G$4,$V5-4,0))</f>
        <v/>
      </c>
      <c r="I5" s="209" t="str">
        <f ca="1">IF(ISERROR($V5),"",OFFSET('Smelter Look-up'!$H$4,$V5-4,0))</f>
        <v/>
      </c>
      <c r="J5" s="209" t="str">
        <f ca="1">IF(ISERROR($V5),"",OFFSET('Smelter Look-up'!$I$4,$V5-4,0))</f>
        <v/>
      </c>
      <c r="K5" s="151"/>
      <c r="L5" s="151"/>
      <c r="M5" s="151"/>
      <c r="N5" s="151"/>
      <c r="O5" s="151"/>
      <c r="P5" s="211"/>
      <c r="Q5" s="152"/>
      <c r="R5" s="150" t="str">
        <f ca="1">IF(ISERROR($V5),"",OFFSET('Smelter Look-up'!$C$4,$V5-4,0)&amp;"")</f>
        <v/>
      </c>
      <c r="S5" s="156" t="str">
        <f t="shared" ref="S5:S63" ca="1" si="0">IF(B5="","",IF(ISERROR(MATCH($E5,CL,0)),"Unknown",INDIRECT("'C'!$A$"&amp;MATCH($E5,CL,0)+1)))</f>
        <v/>
      </c>
      <c r="T5" s="156" t="str">
        <f ca="1">IF(B5="","",IF(ISERROR(MATCH($J5,SorP!$B$1:$B$6226,0)),"",INDIRECT("'SorP'!$A$"&amp;MATCH($S5&amp;$J5,SorP!C:C,0))))</f>
        <v/>
      </c>
      <c r="U5" s="169"/>
      <c r="V5" s="170" t="e">
        <f>IF(C5="",NA(),MATCH($B5&amp;$C5,'Smelter Look-up'!$J:$J,0))</f>
        <v>#N/A</v>
      </c>
      <c r="X5" s="171">
        <f t="shared" ref="X5:X62" ca="1" si="1">IF(AND(C5="Smelter not listed",OR(LEN(D5)=0,LEN(E5)=0)),1,0)</f>
        <v>0</v>
      </c>
      <c r="AB5" s="171" t="str">
        <f t="shared" ref="AB5:AB62" si="2">B5&amp;C5</f>
        <v/>
      </c>
    </row>
    <row r="6" spans="1:34" s="171" customFormat="1" ht="20.399999999999999">
      <c r="A6" s="200"/>
      <c r="B6" s="150" t="str">
        <f>IF(LEN(A6)=0,"",INDEX('Smelter Look-up'!$A:$A,MATCH($A6,'Smelter Look-up'!$E:$E,0)))</f>
        <v/>
      </c>
      <c r="C6" s="153" t="str">
        <f>IF(LEN(A6)=0,"",INDEX('Smelter Look-up'!$C:$C,MATCH($A6,'Smelter Look-up'!$E:$E,0)))</f>
        <v/>
      </c>
      <c r="D6" s="150"/>
      <c r="E6" s="150" t="str">
        <f ca="1">IF(ISERROR($V6),"",OFFSET('Smelter Look-up'!$D$4,$V6-4,0)&amp;"")</f>
        <v/>
      </c>
      <c r="F6" s="150" t="str">
        <f ca="1">IF(ISERROR($V6),"",OFFSET('Smelter Look-up'!$E$4,$V6-4,0))</f>
        <v/>
      </c>
      <c r="G6" s="150" t="str">
        <f ca="1">IF(C6=$X$4,"Enter smelter details",IF(ISERROR($V6),"",OFFSET('Smelter Look-up'!$F$4,$V6-4,0)))</f>
        <v/>
      </c>
      <c r="H6" s="208" t="str">
        <f ca="1">IF(ISERROR($V6),"",OFFSET('Smelter Look-up'!$G$4,$V6-4,0))</f>
        <v/>
      </c>
      <c r="I6" s="209" t="str">
        <f ca="1">IF(ISERROR($V6),"",OFFSET('Smelter Look-up'!$H$4,$V6-4,0))</f>
        <v/>
      </c>
      <c r="J6" s="209" t="str">
        <f ca="1">IF(ISERROR($V6),"",OFFSET('Smelter Look-up'!$I$4,$V6-4,0))</f>
        <v/>
      </c>
      <c r="K6" s="151"/>
      <c r="L6" s="151"/>
      <c r="M6" s="151"/>
      <c r="N6" s="151"/>
      <c r="O6" s="151"/>
      <c r="P6" s="211"/>
      <c r="Q6" s="152"/>
      <c r="R6" s="150" t="str">
        <f ca="1">IF(ISERROR($V6),"",OFFSET('Smelter Look-up'!$C$4,$V6-4,0)&amp;"")</f>
        <v/>
      </c>
      <c r="S6" s="156" t="str">
        <f t="shared" ca="1" si="0"/>
        <v/>
      </c>
      <c r="T6" s="156" t="str">
        <f ca="1">IF(B6="","",IF(ISERROR(MATCH($J6,SorP!$B$1:$B$6226,0)),"",INDIRECT("'SorP'!$A$"&amp;MATCH($S6&amp;$J6,SorP!C:C,0))))</f>
        <v/>
      </c>
      <c r="U6" s="169"/>
      <c r="V6" s="170" t="e">
        <f>IF(C6="",NA(),MATCH($B6&amp;$C6,'Smelter Look-up'!$J:$J,0))</f>
        <v>#N/A</v>
      </c>
      <c r="X6" s="171">
        <f t="shared" ca="1" si="1"/>
        <v>0</v>
      </c>
      <c r="AB6" s="171" t="str">
        <f t="shared" si="2"/>
        <v/>
      </c>
    </row>
    <row r="7" spans="1:34" s="171" customFormat="1" ht="20.399999999999999">
      <c r="A7" s="200"/>
      <c r="B7" s="150" t="str">
        <f>IF(LEN(A7)=0,"",INDEX('Smelter Look-up'!$A:$A,MATCH($A7,'Smelter Look-up'!$E:$E,0)))</f>
        <v/>
      </c>
      <c r="C7" s="153" t="str">
        <f>IF(LEN(A7)=0,"",INDEX('Smelter Look-up'!$C:$C,MATCH($A7,'Smelter Look-up'!$E:$E,0)))</f>
        <v/>
      </c>
      <c r="D7" s="150"/>
      <c r="E7" s="150" t="str">
        <f ca="1">IF(ISERROR($V7),"",OFFSET('Smelter Look-up'!$D$4,$V7-4,0)&amp;"")</f>
        <v/>
      </c>
      <c r="F7" s="150" t="str">
        <f ca="1">IF(ISERROR($V7),"",OFFSET('Smelter Look-up'!$E$4,$V7-4,0))</f>
        <v/>
      </c>
      <c r="G7" s="150" t="str">
        <f ca="1">IF(C7=$X$4,"Enter smelter details",IF(ISERROR($V7),"",OFFSET('Smelter Look-up'!$F$4,$V7-4,0)))</f>
        <v/>
      </c>
      <c r="H7" s="208" t="str">
        <f ca="1">IF(ISERROR($V7),"",OFFSET('Smelter Look-up'!$G$4,$V7-4,0))</f>
        <v/>
      </c>
      <c r="I7" s="209" t="str">
        <f ca="1">IF(ISERROR($V7),"",OFFSET('Smelter Look-up'!$H$4,$V7-4,0))</f>
        <v/>
      </c>
      <c r="J7" s="209" t="str">
        <f ca="1">IF(ISERROR($V7),"",OFFSET('Smelter Look-up'!$I$4,$V7-4,0))</f>
        <v/>
      </c>
      <c r="K7" s="151"/>
      <c r="L7" s="151"/>
      <c r="M7" s="151"/>
      <c r="N7" s="151"/>
      <c r="O7" s="151"/>
      <c r="P7" s="211"/>
      <c r="Q7" s="152"/>
      <c r="R7" s="150" t="str">
        <f ca="1">IF(ISERROR($V7),"",OFFSET('Smelter Look-up'!$C$4,$V7-4,0)&amp;"")</f>
        <v/>
      </c>
      <c r="S7" s="156" t="str">
        <f t="shared" ca="1" si="0"/>
        <v/>
      </c>
      <c r="T7" s="156" t="str">
        <f ca="1">IF(B7="","",IF(ISERROR(MATCH($J7,SorP!$B$1:$B$6226,0)),"",INDIRECT("'SorP'!$A$"&amp;MATCH($S7&amp;$J7,SorP!C:C,0))))</f>
        <v/>
      </c>
      <c r="U7" s="169"/>
      <c r="V7" s="170" t="e">
        <f>IF(C7="",NA(),MATCH($B7&amp;$C7,'Smelter Look-up'!$J:$J,0))</f>
        <v>#N/A</v>
      </c>
      <c r="X7" s="171">
        <f t="shared" ca="1" si="1"/>
        <v>0</v>
      </c>
      <c r="AB7" s="171" t="str">
        <f t="shared" si="2"/>
        <v/>
      </c>
    </row>
    <row r="8" spans="1:34" s="171" customFormat="1" ht="20.399999999999999">
      <c r="A8" s="200"/>
      <c r="B8" s="150" t="str">
        <f>IF(LEN(A8)=0,"",INDEX('Smelter Look-up'!$A:$A,MATCH($A8,'Smelter Look-up'!$E:$E,0)))</f>
        <v/>
      </c>
      <c r="C8" s="153" t="str">
        <f>IF(LEN(A8)=0,"",INDEX('Smelter Look-up'!$C:$C,MATCH($A8,'Smelter Look-up'!$E:$E,0)))</f>
        <v/>
      </c>
      <c r="D8" s="150"/>
      <c r="E8" s="150" t="str">
        <f ca="1">IF(ISERROR($V8),"",OFFSET('Smelter Look-up'!$D$4,$V8-4,0)&amp;"")</f>
        <v/>
      </c>
      <c r="F8" s="150" t="str">
        <f ca="1">IF(ISERROR($V8),"",OFFSET('Smelter Look-up'!$E$4,$V8-4,0))</f>
        <v/>
      </c>
      <c r="G8" s="150" t="str">
        <f ca="1">IF(C8=$X$4,"Enter smelter details",IF(ISERROR($V8),"",OFFSET('Smelter Look-up'!$F$4,$V8-4,0)))</f>
        <v/>
      </c>
      <c r="H8" s="208" t="str">
        <f ca="1">IF(ISERROR($V8),"",OFFSET('Smelter Look-up'!$G$4,$V8-4,0))</f>
        <v/>
      </c>
      <c r="I8" s="209" t="str">
        <f ca="1">IF(ISERROR($V8),"",OFFSET('Smelter Look-up'!$H$4,$V8-4,0))</f>
        <v/>
      </c>
      <c r="J8" s="209" t="str">
        <f ca="1">IF(ISERROR($V8),"",OFFSET('Smelter Look-up'!$I$4,$V8-4,0))</f>
        <v/>
      </c>
      <c r="K8" s="151"/>
      <c r="L8" s="151"/>
      <c r="M8" s="151"/>
      <c r="N8" s="151"/>
      <c r="O8" s="151"/>
      <c r="P8" s="211"/>
      <c r="Q8" s="152"/>
      <c r="R8" s="150" t="str">
        <f ca="1">IF(ISERROR($V8),"",OFFSET('Smelter Look-up'!$C$4,$V8-4,0)&amp;"")</f>
        <v/>
      </c>
      <c r="S8" s="156" t="str">
        <f t="shared" ca="1" si="0"/>
        <v/>
      </c>
      <c r="T8" s="156" t="str">
        <f ca="1">IF(B8="","",IF(ISERROR(MATCH($J8,SorP!$B$1:$B$6226,0)),"",INDIRECT("'SorP'!$A$"&amp;MATCH($S8&amp;$J8,SorP!C:C,0))))</f>
        <v/>
      </c>
      <c r="U8" s="169"/>
      <c r="V8" s="170" t="e">
        <f>IF(C8="",NA(),MATCH($B8&amp;$C8,'Smelter Look-up'!$J:$J,0))</f>
        <v>#N/A</v>
      </c>
      <c r="X8" s="171">
        <f t="shared" ca="1" si="1"/>
        <v>0</v>
      </c>
      <c r="AB8" s="171" t="str">
        <f t="shared" si="2"/>
        <v/>
      </c>
    </row>
    <row r="9" spans="1:34" s="171" customFormat="1" ht="20.399999999999999">
      <c r="A9" s="200"/>
      <c r="B9" s="150" t="str">
        <f>IF(LEN(A9)=0,"",INDEX('Smelter Look-up'!$A:$A,MATCH($A9,'Smelter Look-up'!$E:$E,0)))</f>
        <v/>
      </c>
      <c r="C9" s="153" t="str">
        <f>IF(LEN(A9)=0,"",INDEX('Smelter Look-up'!$C:$C,MATCH($A9,'Smelter Look-up'!$E:$E,0)))</f>
        <v/>
      </c>
      <c r="D9" s="150"/>
      <c r="E9" s="150" t="str">
        <f ca="1">IF(ISERROR($V9),"",OFFSET('Smelter Look-up'!$D$4,$V9-4,0)&amp;"")</f>
        <v/>
      </c>
      <c r="F9" s="150" t="str">
        <f ca="1">IF(ISERROR($V9),"",OFFSET('Smelter Look-up'!$E$4,$V9-4,0))</f>
        <v/>
      </c>
      <c r="G9" s="150" t="str">
        <f ca="1">IF(C9=$X$4,"Enter smelter details",IF(ISERROR($V9),"",OFFSET('Smelter Look-up'!$F$4,$V9-4,0)))</f>
        <v/>
      </c>
      <c r="H9" s="208" t="str">
        <f ca="1">IF(ISERROR($V9),"",OFFSET('Smelter Look-up'!$G$4,$V9-4,0))</f>
        <v/>
      </c>
      <c r="I9" s="209" t="str">
        <f ca="1">IF(ISERROR($V9),"",OFFSET('Smelter Look-up'!$H$4,$V9-4,0))</f>
        <v/>
      </c>
      <c r="J9" s="209" t="str">
        <f ca="1">IF(ISERROR($V9),"",OFFSET('Smelter Look-up'!$I$4,$V9-4,0))</f>
        <v/>
      </c>
      <c r="K9" s="151"/>
      <c r="L9" s="151"/>
      <c r="M9" s="151"/>
      <c r="N9" s="151"/>
      <c r="O9" s="151"/>
      <c r="P9" s="211"/>
      <c r="Q9" s="152"/>
      <c r="R9" s="150" t="str">
        <f ca="1">IF(ISERROR($V9),"",OFFSET('Smelter Look-up'!$C$4,$V9-4,0)&amp;"")</f>
        <v/>
      </c>
      <c r="S9" s="156" t="str">
        <f t="shared" ca="1" si="0"/>
        <v/>
      </c>
      <c r="T9" s="156" t="str">
        <f ca="1">IF(B9="","",IF(ISERROR(MATCH($J9,SorP!$B$1:$B$6226,0)),"",INDIRECT("'SorP'!$A$"&amp;MATCH($S9&amp;$J9,SorP!C:C,0))))</f>
        <v/>
      </c>
      <c r="U9" s="169"/>
      <c r="V9" s="170" t="e">
        <f>IF(C9="",NA(),MATCH($B9&amp;$C9,'Smelter Look-up'!$J:$J,0))</f>
        <v>#N/A</v>
      </c>
      <c r="X9" s="171">
        <f t="shared" ca="1" si="1"/>
        <v>0</v>
      </c>
      <c r="AB9" s="171" t="str">
        <f t="shared" si="2"/>
        <v/>
      </c>
    </row>
    <row r="10" spans="1:34" s="171" customFormat="1" ht="20.399999999999999">
      <c r="A10" s="200"/>
      <c r="B10" s="150" t="str">
        <f>IF(LEN(A10)=0,"",INDEX('Smelter Look-up'!$A:$A,MATCH($A10,'Smelter Look-up'!$E:$E,0)))</f>
        <v/>
      </c>
      <c r="C10" s="153" t="str">
        <f>IF(LEN(A10)=0,"",INDEX('Smelter Look-up'!$C:$C,MATCH($A10,'Smelter Look-up'!$E:$E,0)))</f>
        <v/>
      </c>
      <c r="D10" s="150"/>
      <c r="E10" s="150" t="str">
        <f ca="1">IF(ISERROR($V10),"",OFFSET('Smelter Look-up'!$D$4,$V10-4,0)&amp;"")</f>
        <v/>
      </c>
      <c r="F10" s="150" t="str">
        <f ca="1">IF(ISERROR($V10),"",OFFSET('Smelter Look-up'!$E$4,$V10-4,0))</f>
        <v/>
      </c>
      <c r="G10" s="150" t="str">
        <f ca="1">IF(C10=$X$4,"Enter smelter details",IF(ISERROR($V10),"",OFFSET('Smelter Look-up'!$F$4,$V10-4,0)))</f>
        <v/>
      </c>
      <c r="H10" s="208" t="str">
        <f ca="1">IF(ISERROR($V10),"",OFFSET('Smelter Look-up'!$G$4,$V10-4,0))</f>
        <v/>
      </c>
      <c r="I10" s="209" t="str">
        <f ca="1">IF(ISERROR($V10),"",OFFSET('Smelter Look-up'!$H$4,$V10-4,0))</f>
        <v/>
      </c>
      <c r="J10" s="209" t="str">
        <f ca="1">IF(ISERROR($V10),"",OFFSET('Smelter Look-up'!$I$4,$V10-4,0))</f>
        <v/>
      </c>
      <c r="K10" s="151"/>
      <c r="L10" s="151"/>
      <c r="M10" s="151"/>
      <c r="N10" s="151"/>
      <c r="O10" s="151"/>
      <c r="P10" s="211"/>
      <c r="Q10" s="152"/>
      <c r="R10" s="150" t="str">
        <f ca="1">IF(ISERROR($V10),"",OFFSET('Smelter Look-up'!$C$4,$V10-4,0)&amp;"")</f>
        <v/>
      </c>
      <c r="S10" s="156" t="str">
        <f t="shared" ca="1" si="0"/>
        <v/>
      </c>
      <c r="T10" s="156" t="str">
        <f ca="1">IF(B10="","",IF(ISERROR(MATCH($J10,SorP!$B$1:$B$6226,0)),"",INDIRECT("'SorP'!$A$"&amp;MATCH($S10&amp;$J10,SorP!C:C,0))))</f>
        <v/>
      </c>
      <c r="U10" s="169"/>
      <c r="V10" s="170" t="e">
        <f>IF(C10="",NA(),MATCH($B10&amp;$C10,'Smelter Look-up'!$J:$J,0))</f>
        <v>#N/A</v>
      </c>
      <c r="X10" s="171">
        <f t="shared" ca="1" si="1"/>
        <v>0</v>
      </c>
      <c r="AB10" s="171" t="str">
        <f t="shared" si="2"/>
        <v/>
      </c>
    </row>
    <row r="11" spans="1:34" s="171" customFormat="1" ht="20.399999999999999">
      <c r="A11" s="201"/>
      <c r="B11" s="150" t="str">
        <f>IF(LEN(A11)=0,"",INDEX('Smelter Look-up'!$A:$A,MATCH($A11,'Smelter Look-up'!$E:$E,0)))</f>
        <v/>
      </c>
      <c r="C11" s="153" t="str">
        <f>IF(LEN(A11)=0,"",INDEX('Smelter Look-up'!$C:$C,MATCH($A11,'Smelter Look-up'!$E:$E,0)))</f>
        <v/>
      </c>
      <c r="D11" s="150"/>
      <c r="E11" s="150" t="str">
        <f ca="1">IF(ISERROR($V11),"",OFFSET('Smelter Look-up'!$D$4,$V11-4,0)&amp;"")</f>
        <v/>
      </c>
      <c r="F11" s="150" t="str">
        <f ca="1">IF(ISERROR($V11),"",OFFSET('Smelter Look-up'!$E$4,$V11-4,0))</f>
        <v/>
      </c>
      <c r="G11" s="150" t="str">
        <f ca="1">IF(C11=$X$4,"Enter smelter details",IF(ISERROR($V11),"",OFFSET('Smelter Look-up'!$F$4,$V11-4,0)))</f>
        <v/>
      </c>
      <c r="H11" s="208" t="str">
        <f ca="1">IF(ISERROR($V11),"",OFFSET('Smelter Look-up'!$G$4,$V11-4,0))</f>
        <v/>
      </c>
      <c r="I11" s="209" t="str">
        <f ca="1">IF(ISERROR($V11),"",OFFSET('Smelter Look-up'!$H$4,$V11-4,0))</f>
        <v/>
      </c>
      <c r="J11" s="209" t="str">
        <f ca="1">IF(ISERROR($V11),"",OFFSET('Smelter Look-up'!$I$4,$V11-4,0))</f>
        <v/>
      </c>
      <c r="K11" s="151"/>
      <c r="L11" s="151"/>
      <c r="M11" s="151"/>
      <c r="N11" s="151"/>
      <c r="O11" s="151"/>
      <c r="P11" s="211"/>
      <c r="Q11" s="152"/>
      <c r="R11" s="150" t="str">
        <f ca="1">IF(ISERROR($V11),"",OFFSET('Smelter Look-up'!$C$4,$V11-4,0)&amp;"")</f>
        <v/>
      </c>
      <c r="S11" s="156" t="str">
        <f t="shared" ca="1" si="0"/>
        <v/>
      </c>
      <c r="T11" s="156" t="str">
        <f ca="1">IF(B11="","",IF(ISERROR(MATCH($J11,SorP!$B$1:$B$6226,0)),"",INDIRECT("'SorP'!$A$"&amp;MATCH($S11&amp;$J11,SorP!C:C,0))))</f>
        <v/>
      </c>
      <c r="U11" s="169"/>
      <c r="V11" s="170" t="e">
        <f>IF(C11="",NA(),MATCH($B11&amp;$C11,'Smelter Look-up'!$J:$J,0))</f>
        <v>#N/A</v>
      </c>
      <c r="X11" s="171">
        <f t="shared" ca="1" si="1"/>
        <v>0</v>
      </c>
      <c r="AB11" s="171" t="str">
        <f t="shared" si="2"/>
        <v/>
      </c>
    </row>
    <row r="12" spans="1:34" s="171" customFormat="1" ht="20.399999999999999">
      <c r="A12" s="200"/>
      <c r="B12" s="150" t="str">
        <f>IF(LEN(A12)=0,"",INDEX('Smelter Look-up'!$A:$A,MATCH($A12,'Smelter Look-up'!$E:$E,0)))</f>
        <v/>
      </c>
      <c r="C12" s="153" t="str">
        <f>IF(LEN(A12)=0,"",INDEX('Smelter Look-up'!$C:$C,MATCH($A12,'Smelter Look-up'!$E:$E,0)))</f>
        <v/>
      </c>
      <c r="D12" s="150"/>
      <c r="E12" s="150" t="str">
        <f ca="1">IF(ISERROR($V12),"",OFFSET('Smelter Look-up'!$D$4,$V12-4,0)&amp;"")</f>
        <v/>
      </c>
      <c r="F12" s="150" t="str">
        <f ca="1">IF(ISERROR($V12),"",OFFSET('Smelter Look-up'!$E$4,$V12-4,0))</f>
        <v/>
      </c>
      <c r="G12" s="150" t="str">
        <f ca="1">IF(C12=$X$4,"Enter smelter details",IF(ISERROR($V12),"",OFFSET('Smelter Look-up'!$F$4,$V12-4,0)))</f>
        <v/>
      </c>
      <c r="H12" s="208" t="str">
        <f ca="1">IF(ISERROR($V12),"",OFFSET('Smelter Look-up'!$G$4,$V12-4,0))</f>
        <v/>
      </c>
      <c r="I12" s="209" t="str">
        <f ca="1">IF(ISERROR($V12),"",OFFSET('Smelter Look-up'!$H$4,$V12-4,0))</f>
        <v/>
      </c>
      <c r="J12" s="209" t="str">
        <f ca="1">IF(ISERROR($V12),"",OFFSET('Smelter Look-up'!$I$4,$V12-4,0))</f>
        <v/>
      </c>
      <c r="K12" s="151"/>
      <c r="L12" s="151"/>
      <c r="M12" s="151"/>
      <c r="N12" s="151"/>
      <c r="O12" s="151"/>
      <c r="P12" s="211"/>
      <c r="Q12" s="152"/>
      <c r="R12" s="150" t="str">
        <f ca="1">IF(ISERROR($V12),"",OFFSET('Smelter Look-up'!$C$4,$V12-4,0)&amp;"")</f>
        <v/>
      </c>
      <c r="S12" s="156" t="str">
        <f t="shared" ca="1" si="0"/>
        <v/>
      </c>
      <c r="T12" s="156" t="str">
        <f ca="1">IF(B12="","",IF(ISERROR(MATCH($J12,SorP!$B$1:$B$6226,0)),"",INDIRECT("'SorP'!$A$"&amp;MATCH($S12&amp;$J12,SorP!C:C,0))))</f>
        <v/>
      </c>
      <c r="U12" s="169"/>
      <c r="V12" s="170" t="e">
        <f>IF(C12="",NA(),MATCH($B12&amp;$C12,'Smelter Look-up'!$J:$J,0))</f>
        <v>#N/A</v>
      </c>
      <c r="X12" s="171">
        <f t="shared" ca="1" si="1"/>
        <v>0</v>
      </c>
      <c r="AB12" s="171" t="str">
        <f t="shared" si="2"/>
        <v/>
      </c>
    </row>
    <row r="13" spans="1:34" s="171" customFormat="1" ht="20.399999999999999">
      <c r="A13" s="200"/>
      <c r="B13" s="150" t="str">
        <f>IF(LEN(A13)=0,"",INDEX('Smelter Look-up'!$A:$A,MATCH($A13,'Smelter Look-up'!$E:$E,0)))</f>
        <v/>
      </c>
      <c r="C13" s="153" t="str">
        <f>IF(LEN(A13)=0,"",INDEX('Smelter Look-up'!$C:$C,MATCH($A13,'Smelter Look-up'!$E:$E,0)))</f>
        <v/>
      </c>
      <c r="D13" s="150"/>
      <c r="E13" s="150" t="str">
        <f ca="1">IF(ISERROR($V13),"",OFFSET('Smelter Look-up'!$D$4,$V13-4,0)&amp;"")</f>
        <v/>
      </c>
      <c r="F13" s="150" t="str">
        <f ca="1">IF(ISERROR($V13),"",OFFSET('Smelter Look-up'!$E$4,$V13-4,0))</f>
        <v/>
      </c>
      <c r="G13" s="150" t="str">
        <f ca="1">IF(C13=$X$4,"Enter smelter details",IF(ISERROR($V13),"",OFFSET('Smelter Look-up'!$F$4,$V13-4,0)))</f>
        <v/>
      </c>
      <c r="H13" s="208" t="str">
        <f ca="1">IF(ISERROR($V13),"",OFFSET('Smelter Look-up'!$G$4,$V13-4,0))</f>
        <v/>
      </c>
      <c r="I13" s="209" t="str">
        <f ca="1">IF(ISERROR($V13),"",OFFSET('Smelter Look-up'!$H$4,$V13-4,0))</f>
        <v/>
      </c>
      <c r="J13" s="209" t="str">
        <f ca="1">IF(ISERROR($V13),"",OFFSET('Smelter Look-up'!$I$4,$V13-4,0))</f>
        <v/>
      </c>
      <c r="K13" s="151"/>
      <c r="L13" s="151"/>
      <c r="M13" s="151"/>
      <c r="N13" s="151"/>
      <c r="O13" s="151"/>
      <c r="P13" s="211"/>
      <c r="Q13" s="152"/>
      <c r="R13" s="150" t="str">
        <f ca="1">IF(ISERROR($V13),"",OFFSET('Smelter Look-up'!$C$4,$V13-4,0)&amp;"")</f>
        <v/>
      </c>
      <c r="S13" s="156" t="str">
        <f t="shared" ca="1" si="0"/>
        <v/>
      </c>
      <c r="T13" s="156" t="str">
        <f ca="1">IF(B13="","",IF(ISERROR(MATCH($J13,SorP!$B$1:$B$6226,0)),"",INDIRECT("'SorP'!$A$"&amp;MATCH($S13&amp;$J13,SorP!C:C,0))))</f>
        <v/>
      </c>
      <c r="U13" s="169"/>
      <c r="V13" s="170" t="e">
        <f>IF(C13="",NA(),MATCH($B13&amp;$C13,'Smelter Look-up'!$J:$J,0))</f>
        <v>#N/A</v>
      </c>
      <c r="X13" s="171">
        <f t="shared" ca="1" si="1"/>
        <v>0</v>
      </c>
      <c r="AB13" s="171" t="str">
        <f t="shared" si="2"/>
        <v/>
      </c>
    </row>
    <row r="14" spans="1:34" s="171" customFormat="1" ht="20.399999999999999">
      <c r="A14" s="201"/>
      <c r="B14" s="150" t="str">
        <f>IF(LEN(A14)=0,"",INDEX('Smelter Look-up'!$A:$A,MATCH($A14,'Smelter Look-up'!$E:$E,0)))</f>
        <v/>
      </c>
      <c r="C14" s="153" t="str">
        <f>IF(LEN(A14)=0,"",INDEX('Smelter Look-up'!$C:$C,MATCH($A14,'Smelter Look-up'!$E:$E,0)))</f>
        <v/>
      </c>
      <c r="D14" s="150"/>
      <c r="E14" s="150" t="str">
        <f ca="1">IF(ISERROR($V14),"",OFFSET('Smelter Look-up'!$D$4,$V14-4,0)&amp;"")</f>
        <v/>
      </c>
      <c r="F14" s="150" t="str">
        <f ca="1">IF(ISERROR($V14),"",OFFSET('Smelter Look-up'!$E$4,$V14-4,0))</f>
        <v/>
      </c>
      <c r="G14" s="150" t="str">
        <f ca="1">IF(C14=$X$4,"Enter smelter details",IF(ISERROR($V14),"",OFFSET('Smelter Look-up'!$F$4,$V14-4,0)))</f>
        <v/>
      </c>
      <c r="H14" s="208" t="str">
        <f ca="1">IF(ISERROR($V14),"",OFFSET('Smelter Look-up'!$G$4,$V14-4,0))</f>
        <v/>
      </c>
      <c r="I14" s="209" t="str">
        <f ca="1">IF(ISERROR($V14),"",OFFSET('Smelter Look-up'!$H$4,$V14-4,0))</f>
        <v/>
      </c>
      <c r="J14" s="209" t="str">
        <f ca="1">IF(ISERROR($V14),"",OFFSET('Smelter Look-up'!$I$4,$V14-4,0))</f>
        <v/>
      </c>
      <c r="K14" s="151"/>
      <c r="L14" s="151"/>
      <c r="M14" s="151"/>
      <c r="N14" s="151"/>
      <c r="O14" s="151"/>
      <c r="P14" s="211"/>
      <c r="Q14" s="152"/>
      <c r="R14" s="150" t="str">
        <f ca="1">IF(ISERROR($V14),"",OFFSET('Smelter Look-up'!$C$4,$V14-4,0)&amp;"")</f>
        <v/>
      </c>
      <c r="S14" s="156" t="str">
        <f t="shared" ca="1" si="0"/>
        <v/>
      </c>
      <c r="T14" s="156" t="str">
        <f ca="1">IF(B14="","",IF(ISERROR(MATCH($J14,SorP!$B$1:$B$6226,0)),"",INDIRECT("'SorP'!$A$"&amp;MATCH($S14&amp;$J14,SorP!C:C,0))))</f>
        <v/>
      </c>
      <c r="U14" s="169"/>
      <c r="V14" s="170" t="e">
        <f>IF(C14="",NA(),MATCH($B14&amp;$C14,'Smelter Look-up'!$J:$J,0))</f>
        <v>#N/A</v>
      </c>
      <c r="X14" s="171">
        <f t="shared" ca="1" si="1"/>
        <v>0</v>
      </c>
      <c r="AB14" s="171" t="str">
        <f t="shared" si="2"/>
        <v/>
      </c>
    </row>
    <row r="15" spans="1:34" s="171" customFormat="1" ht="20.399999999999999">
      <c r="A15" s="201"/>
      <c r="B15" s="150" t="str">
        <f>IF(LEN(A15)=0,"",INDEX('Smelter Look-up'!$A:$A,MATCH($A15,'Smelter Look-up'!$E:$E,0)))</f>
        <v/>
      </c>
      <c r="C15" s="153" t="str">
        <f>IF(LEN(A15)=0,"",INDEX('Smelter Look-up'!$C:$C,MATCH($A15,'Smelter Look-up'!$E:$E,0)))</f>
        <v/>
      </c>
      <c r="D15" s="150"/>
      <c r="E15" s="150" t="str">
        <f ca="1">IF(ISERROR($V15),"",OFFSET('Smelter Look-up'!$D$4,$V15-4,0)&amp;"")</f>
        <v/>
      </c>
      <c r="F15" s="150" t="str">
        <f ca="1">IF(ISERROR($V15),"",OFFSET('Smelter Look-up'!$E$4,$V15-4,0))</f>
        <v/>
      </c>
      <c r="G15" s="150" t="str">
        <f ca="1">IF(C15=$X$4,"Enter smelter details",IF(ISERROR($V15),"",OFFSET('Smelter Look-up'!$F$4,$V15-4,0)))</f>
        <v/>
      </c>
      <c r="H15" s="208" t="str">
        <f ca="1">IF(ISERROR($V15),"",OFFSET('Smelter Look-up'!$G$4,$V15-4,0))</f>
        <v/>
      </c>
      <c r="I15" s="209" t="str">
        <f ca="1">IF(ISERROR($V15),"",OFFSET('Smelter Look-up'!$H$4,$V15-4,0))</f>
        <v/>
      </c>
      <c r="J15" s="209" t="str">
        <f ca="1">IF(ISERROR($V15),"",OFFSET('Smelter Look-up'!$I$4,$V15-4,0))</f>
        <v/>
      </c>
      <c r="K15" s="151"/>
      <c r="L15" s="151"/>
      <c r="M15" s="151"/>
      <c r="N15" s="151"/>
      <c r="O15" s="151"/>
      <c r="P15" s="211"/>
      <c r="Q15" s="152"/>
      <c r="R15" s="150" t="str">
        <f ca="1">IF(ISERROR($V15),"",OFFSET('Smelter Look-up'!$C$4,$V15-4,0)&amp;"")</f>
        <v/>
      </c>
      <c r="S15" s="156" t="str">
        <f t="shared" ca="1" si="0"/>
        <v/>
      </c>
      <c r="T15" s="156" t="str">
        <f ca="1">IF(B15="","",IF(ISERROR(MATCH($J15,SorP!$B$1:$B$6226,0)),"",INDIRECT("'SorP'!$A$"&amp;MATCH($S15&amp;$J15,SorP!C:C,0))))</f>
        <v/>
      </c>
      <c r="U15" s="169"/>
      <c r="V15" s="170" t="e">
        <f>IF(C15="",NA(),MATCH($B15&amp;$C15,'Smelter Look-up'!$J:$J,0))</f>
        <v>#N/A</v>
      </c>
      <c r="X15" s="171">
        <f t="shared" ca="1" si="1"/>
        <v>0</v>
      </c>
      <c r="AB15" s="171" t="str">
        <f t="shared" si="2"/>
        <v/>
      </c>
    </row>
    <row r="16" spans="1:34" s="171" customFormat="1" ht="20.399999999999999">
      <c r="A16" s="200"/>
      <c r="B16" s="150" t="str">
        <f>IF(LEN(A16)=0,"",INDEX('Smelter Look-up'!$A:$A,MATCH($A16,'Smelter Look-up'!$E:$E,0)))</f>
        <v/>
      </c>
      <c r="C16" s="153" t="str">
        <f>IF(LEN(A16)=0,"",INDEX('Smelter Look-up'!$C:$C,MATCH($A16,'Smelter Look-up'!$E:$E,0)))</f>
        <v/>
      </c>
      <c r="D16" s="150"/>
      <c r="E16" s="150" t="str">
        <f ca="1">IF(ISERROR($V16),"",OFFSET('Smelter Look-up'!$D$4,$V16-4,0)&amp;"")</f>
        <v/>
      </c>
      <c r="F16" s="150" t="str">
        <f ca="1">IF(ISERROR($V16),"",OFFSET('Smelter Look-up'!$E$4,$V16-4,0))</f>
        <v/>
      </c>
      <c r="G16" s="150" t="str">
        <f ca="1">IF(C16=$X$4,"Enter smelter details",IF(ISERROR($V16),"",OFFSET('Smelter Look-up'!$F$4,$V16-4,0)))</f>
        <v/>
      </c>
      <c r="H16" s="208" t="str">
        <f ca="1">IF(ISERROR($V16),"",OFFSET('Smelter Look-up'!$G$4,$V16-4,0))</f>
        <v/>
      </c>
      <c r="I16" s="209" t="str">
        <f ca="1">IF(ISERROR($V16),"",OFFSET('Smelter Look-up'!$H$4,$V16-4,0))</f>
        <v/>
      </c>
      <c r="J16" s="209" t="str">
        <f ca="1">IF(ISERROR($V16),"",OFFSET('Smelter Look-up'!$I$4,$V16-4,0))</f>
        <v/>
      </c>
      <c r="K16" s="151"/>
      <c r="L16" s="151"/>
      <c r="M16" s="151"/>
      <c r="N16" s="151"/>
      <c r="O16" s="151"/>
      <c r="P16" s="211"/>
      <c r="Q16" s="152"/>
      <c r="R16" s="150" t="str">
        <f ca="1">IF(ISERROR($V16),"",OFFSET('Smelter Look-up'!$C$4,$V16-4,0)&amp;"")</f>
        <v/>
      </c>
      <c r="S16" s="156" t="str">
        <f t="shared" ca="1" si="0"/>
        <v/>
      </c>
      <c r="T16" s="156" t="str">
        <f ca="1">IF(B16="","",IF(ISERROR(MATCH($J16,SorP!$B$1:$B$6226,0)),"",INDIRECT("'SorP'!$A$"&amp;MATCH($S16&amp;$J16,SorP!C:C,0))))</f>
        <v/>
      </c>
      <c r="U16" s="169"/>
      <c r="V16" s="170" t="e">
        <f>IF(C16="",NA(),MATCH($B16&amp;$C16,'Smelter Look-up'!$J:$J,0))</f>
        <v>#N/A</v>
      </c>
      <c r="X16" s="171">
        <f t="shared" ca="1" si="1"/>
        <v>0</v>
      </c>
      <c r="AB16" s="171" t="str">
        <f t="shared" si="2"/>
        <v/>
      </c>
    </row>
    <row r="17" spans="1:28" s="171" customFormat="1" ht="20.399999999999999">
      <c r="A17" s="200"/>
      <c r="B17" s="150" t="str">
        <f>IF(LEN(A17)=0,"",INDEX('Smelter Look-up'!$A:$A,MATCH($A17,'Smelter Look-up'!$E:$E,0)))</f>
        <v/>
      </c>
      <c r="C17" s="153" t="str">
        <f>IF(LEN(A17)=0,"",INDEX('Smelter Look-up'!$C:$C,MATCH($A17,'Smelter Look-up'!$E:$E,0)))</f>
        <v/>
      </c>
      <c r="D17" s="150"/>
      <c r="E17" s="150" t="str">
        <f ca="1">IF(ISERROR($V17),"",OFFSET('Smelter Look-up'!$D$4,$V17-4,0)&amp;"")</f>
        <v/>
      </c>
      <c r="F17" s="150" t="str">
        <f ca="1">IF(ISERROR($V17),"",OFFSET('Smelter Look-up'!$E$4,$V17-4,0))</f>
        <v/>
      </c>
      <c r="G17" s="150" t="str">
        <f ca="1">IF(C17=$X$4,"Enter smelter details",IF(ISERROR($V17),"",OFFSET('Smelter Look-up'!$F$4,$V17-4,0)))</f>
        <v/>
      </c>
      <c r="H17" s="208" t="str">
        <f ca="1">IF(ISERROR($V17),"",OFFSET('Smelter Look-up'!$G$4,$V17-4,0))</f>
        <v/>
      </c>
      <c r="I17" s="209" t="str">
        <f ca="1">IF(ISERROR($V17),"",OFFSET('Smelter Look-up'!$H$4,$V17-4,0))</f>
        <v/>
      </c>
      <c r="J17" s="209" t="str">
        <f ca="1">IF(ISERROR($V17),"",OFFSET('Smelter Look-up'!$I$4,$V17-4,0))</f>
        <v/>
      </c>
      <c r="K17" s="151"/>
      <c r="L17" s="151"/>
      <c r="M17" s="151"/>
      <c r="N17" s="151"/>
      <c r="O17" s="151"/>
      <c r="P17" s="211"/>
      <c r="Q17" s="152"/>
      <c r="R17" s="150" t="str">
        <f ca="1">IF(ISERROR($V17),"",OFFSET('Smelter Look-up'!$C$4,$V17-4,0)&amp;"")</f>
        <v/>
      </c>
      <c r="S17" s="156" t="str">
        <f t="shared" ca="1" si="0"/>
        <v/>
      </c>
      <c r="T17" s="156" t="str">
        <f ca="1">IF(B17="","",IF(ISERROR(MATCH($J17,SorP!$B$1:$B$6226,0)),"",INDIRECT("'SorP'!$A$"&amp;MATCH($S17&amp;$J17,SorP!C:C,0))))</f>
        <v/>
      </c>
      <c r="U17" s="169"/>
      <c r="V17" s="170" t="e">
        <f>IF(C17="",NA(),MATCH($B17&amp;$C17,'Smelter Look-up'!$J:$J,0))</f>
        <v>#N/A</v>
      </c>
      <c r="X17" s="171">
        <f t="shared" ca="1" si="1"/>
        <v>0</v>
      </c>
      <c r="AB17" s="171" t="str">
        <f t="shared" si="2"/>
        <v/>
      </c>
    </row>
    <row r="18" spans="1:28" s="171" customFormat="1" ht="20.399999999999999">
      <c r="A18" s="200"/>
      <c r="B18" s="150" t="str">
        <f>IF(LEN(A18)=0,"",INDEX('Smelter Look-up'!$A:$A,MATCH($A18,'Smelter Look-up'!$E:$E,0)))</f>
        <v/>
      </c>
      <c r="C18" s="153" t="str">
        <f>IF(LEN(A18)=0,"",INDEX('Smelter Look-up'!$C:$C,MATCH($A18,'Smelter Look-up'!$E:$E,0)))</f>
        <v/>
      </c>
      <c r="D18" s="150"/>
      <c r="E18" s="150" t="str">
        <f ca="1">IF(ISERROR($V18),"",OFFSET('Smelter Look-up'!$D$4,$V18-4,0)&amp;"")</f>
        <v/>
      </c>
      <c r="F18" s="150" t="str">
        <f ca="1">IF(ISERROR($V18),"",OFFSET('Smelter Look-up'!$E$4,$V18-4,0))</f>
        <v/>
      </c>
      <c r="G18" s="150" t="str">
        <f ca="1">IF(C18=$X$4,"Enter smelter details",IF(ISERROR($V18),"",OFFSET('Smelter Look-up'!$F$4,$V18-4,0)))</f>
        <v/>
      </c>
      <c r="H18" s="208" t="str">
        <f ca="1">IF(ISERROR($V18),"",OFFSET('Smelter Look-up'!$G$4,$V18-4,0))</f>
        <v/>
      </c>
      <c r="I18" s="209" t="str">
        <f ca="1">IF(ISERROR($V18),"",OFFSET('Smelter Look-up'!$H$4,$V18-4,0))</f>
        <v/>
      </c>
      <c r="J18" s="209" t="str">
        <f ca="1">IF(ISERROR($V18),"",OFFSET('Smelter Look-up'!$I$4,$V18-4,0))</f>
        <v/>
      </c>
      <c r="K18" s="151"/>
      <c r="L18" s="151"/>
      <c r="M18" s="151"/>
      <c r="N18" s="151"/>
      <c r="O18" s="151"/>
      <c r="P18" s="211"/>
      <c r="Q18" s="152"/>
      <c r="R18" s="150" t="str">
        <f ca="1">IF(ISERROR($V18),"",OFFSET('Smelter Look-up'!$C$4,$V18-4,0)&amp;"")</f>
        <v/>
      </c>
      <c r="S18" s="156" t="str">
        <f t="shared" ca="1" si="0"/>
        <v/>
      </c>
      <c r="T18" s="156" t="str">
        <f ca="1">IF(B18="","",IF(ISERROR(MATCH($J18,SorP!$B$1:$B$6226,0)),"",INDIRECT("'SorP'!$A$"&amp;MATCH($S18&amp;$J18,SorP!C:C,0))))</f>
        <v/>
      </c>
      <c r="U18" s="169"/>
      <c r="V18" s="170" t="e">
        <f>IF(C18="",NA(),MATCH($B18&amp;$C18,'Smelter Look-up'!$J:$J,0))</f>
        <v>#N/A</v>
      </c>
      <c r="X18" s="171">
        <f t="shared" ca="1" si="1"/>
        <v>0</v>
      </c>
      <c r="AB18" s="171" t="str">
        <f t="shared" si="2"/>
        <v/>
      </c>
    </row>
    <row r="19" spans="1:28" s="171" customFormat="1" ht="20.399999999999999">
      <c r="A19" s="200"/>
      <c r="B19" s="150" t="str">
        <f>IF(LEN(A19)=0,"",INDEX('Smelter Look-up'!$A:$A,MATCH($A19,'Smelter Look-up'!$E:$E,0)))</f>
        <v/>
      </c>
      <c r="C19" s="153" t="str">
        <f>IF(LEN(A19)=0,"",INDEX('Smelter Look-up'!$C:$C,MATCH($A19,'Smelter Look-up'!$E:$E,0)))</f>
        <v/>
      </c>
      <c r="D19" s="150"/>
      <c r="E19" s="150" t="str">
        <f ca="1">IF(ISERROR($V19),"",OFFSET('Smelter Look-up'!$D$4,$V19-4,0)&amp;"")</f>
        <v/>
      </c>
      <c r="F19" s="150" t="str">
        <f ca="1">IF(ISERROR($V19),"",OFFSET('Smelter Look-up'!$E$4,$V19-4,0))</f>
        <v/>
      </c>
      <c r="G19" s="150" t="str">
        <f ca="1">IF(C19=$X$4,"Enter smelter details",IF(ISERROR($V19),"",OFFSET('Smelter Look-up'!$F$4,$V19-4,0)))</f>
        <v/>
      </c>
      <c r="H19" s="208" t="str">
        <f ca="1">IF(ISERROR($V19),"",OFFSET('Smelter Look-up'!$G$4,$V19-4,0))</f>
        <v/>
      </c>
      <c r="I19" s="209" t="str">
        <f ca="1">IF(ISERROR($V19),"",OFFSET('Smelter Look-up'!$H$4,$V19-4,0))</f>
        <v/>
      </c>
      <c r="J19" s="209" t="str">
        <f ca="1">IF(ISERROR($V19),"",OFFSET('Smelter Look-up'!$I$4,$V19-4,0))</f>
        <v/>
      </c>
      <c r="K19" s="151"/>
      <c r="L19" s="151"/>
      <c r="M19" s="151"/>
      <c r="N19" s="151"/>
      <c r="O19" s="151"/>
      <c r="P19" s="211"/>
      <c r="Q19" s="152"/>
      <c r="R19" s="150" t="str">
        <f ca="1">IF(ISERROR($V19),"",OFFSET('Smelter Look-up'!$C$4,$V19-4,0)&amp;"")</f>
        <v/>
      </c>
      <c r="S19" s="156" t="str">
        <f t="shared" ca="1" si="0"/>
        <v/>
      </c>
      <c r="T19" s="156" t="str">
        <f ca="1">IF(B19="","",IF(ISERROR(MATCH($J19,SorP!$B$1:$B$6226,0)),"",INDIRECT("'SorP'!$A$"&amp;MATCH($S19&amp;$J19,SorP!C:C,0))))</f>
        <v/>
      </c>
      <c r="U19" s="169"/>
      <c r="V19" s="170" t="e">
        <f>IF(C19="",NA(),MATCH($B19&amp;$C19,'Smelter Look-up'!$J:$J,0))</f>
        <v>#N/A</v>
      </c>
      <c r="X19" s="171">
        <f t="shared" ca="1" si="1"/>
        <v>0</v>
      </c>
      <c r="AB19" s="171" t="str">
        <f t="shared" si="2"/>
        <v/>
      </c>
    </row>
    <row r="20" spans="1:28" s="171" customFormat="1" ht="20.399999999999999">
      <c r="A20" s="201"/>
      <c r="B20" s="150" t="str">
        <f>IF(LEN(A20)=0,"",INDEX('Smelter Look-up'!$A:$A,MATCH($A20,'Smelter Look-up'!$E:$E,0)))</f>
        <v/>
      </c>
      <c r="C20" s="153" t="str">
        <f>IF(LEN(A20)=0,"",INDEX('Smelter Look-up'!$C:$C,MATCH($A20,'Smelter Look-up'!$E:$E,0)))</f>
        <v/>
      </c>
      <c r="D20" s="150"/>
      <c r="E20" s="150" t="str">
        <f ca="1">IF(ISERROR($V20),"",OFFSET('Smelter Look-up'!$D$4,$V20-4,0)&amp;"")</f>
        <v/>
      </c>
      <c r="F20" s="150" t="str">
        <f ca="1">IF(ISERROR($V20),"",OFFSET('Smelter Look-up'!$E$4,$V20-4,0))</f>
        <v/>
      </c>
      <c r="G20" s="150" t="str">
        <f ca="1">IF(C20=$X$4,"Enter smelter details",IF(ISERROR($V20),"",OFFSET('Smelter Look-up'!$F$4,$V20-4,0)))</f>
        <v/>
      </c>
      <c r="H20" s="208" t="str">
        <f ca="1">IF(ISERROR($V20),"",OFFSET('Smelter Look-up'!$G$4,$V20-4,0))</f>
        <v/>
      </c>
      <c r="I20" s="209" t="str">
        <f ca="1">IF(ISERROR($V20),"",OFFSET('Smelter Look-up'!$H$4,$V20-4,0))</f>
        <v/>
      </c>
      <c r="J20" s="209" t="str">
        <f ca="1">IF(ISERROR($V20),"",OFFSET('Smelter Look-up'!$I$4,$V20-4,0))</f>
        <v/>
      </c>
      <c r="K20" s="151"/>
      <c r="L20" s="151"/>
      <c r="M20" s="151"/>
      <c r="N20" s="151"/>
      <c r="O20" s="151"/>
      <c r="P20" s="211"/>
      <c r="Q20" s="152"/>
      <c r="R20" s="150" t="str">
        <f ca="1">IF(ISERROR($V20),"",OFFSET('Smelter Look-up'!$C$4,$V20-4,0)&amp;"")</f>
        <v/>
      </c>
      <c r="S20" s="156" t="str">
        <f t="shared" ca="1" si="0"/>
        <v/>
      </c>
      <c r="T20" s="156" t="str">
        <f ca="1">IF(B20="","",IF(ISERROR(MATCH($J20,SorP!$B$1:$B$6226,0)),"",INDIRECT("'SorP'!$A$"&amp;MATCH($S20&amp;$J20,SorP!C:C,0))))</f>
        <v/>
      </c>
      <c r="U20" s="169"/>
      <c r="V20" s="170" t="e">
        <f>IF(C20="",NA(),MATCH($B20&amp;$C20,'Smelter Look-up'!$J:$J,0))</f>
        <v>#N/A</v>
      </c>
      <c r="X20" s="171">
        <f t="shared" ca="1" si="1"/>
        <v>0</v>
      </c>
      <c r="AB20" s="171" t="str">
        <f t="shared" si="2"/>
        <v/>
      </c>
    </row>
    <row r="21" spans="1:28" s="171" customFormat="1" ht="20.399999999999999">
      <c r="A21" s="200"/>
      <c r="B21" s="150" t="str">
        <f>IF(LEN(A21)=0,"",INDEX('Smelter Look-up'!$A:$A,MATCH($A21,'Smelter Look-up'!$E:$E,0)))</f>
        <v/>
      </c>
      <c r="C21" s="153" t="str">
        <f>IF(LEN(A21)=0,"",INDEX('Smelter Look-up'!$C:$C,MATCH($A21,'Smelter Look-up'!$E:$E,0)))</f>
        <v/>
      </c>
      <c r="D21" s="150"/>
      <c r="E21" s="150" t="str">
        <f ca="1">IF(ISERROR($V21),"",OFFSET('Smelter Look-up'!$D$4,$V21-4,0)&amp;"")</f>
        <v/>
      </c>
      <c r="F21" s="150" t="str">
        <f ca="1">IF(ISERROR($V21),"",OFFSET('Smelter Look-up'!$E$4,$V21-4,0))</f>
        <v/>
      </c>
      <c r="G21" s="150" t="str">
        <f ca="1">IF(C21=$X$4,"Enter smelter details",IF(ISERROR($V21),"",OFFSET('Smelter Look-up'!$F$4,$V21-4,0)))</f>
        <v/>
      </c>
      <c r="H21" s="208" t="str">
        <f ca="1">IF(ISERROR($V21),"",OFFSET('Smelter Look-up'!$G$4,$V21-4,0))</f>
        <v/>
      </c>
      <c r="I21" s="209" t="str">
        <f ca="1">IF(ISERROR($V21),"",OFFSET('Smelter Look-up'!$H$4,$V21-4,0))</f>
        <v/>
      </c>
      <c r="J21" s="209" t="str">
        <f ca="1">IF(ISERROR($V21),"",OFFSET('Smelter Look-up'!$I$4,$V21-4,0))</f>
        <v/>
      </c>
      <c r="K21" s="151"/>
      <c r="L21" s="151"/>
      <c r="M21" s="151"/>
      <c r="N21" s="151"/>
      <c r="O21" s="151"/>
      <c r="P21" s="211"/>
      <c r="Q21" s="152"/>
      <c r="R21" s="150" t="str">
        <f ca="1">IF(ISERROR($V21),"",OFFSET('Smelter Look-up'!$C$4,$V21-4,0)&amp;"")</f>
        <v/>
      </c>
      <c r="S21" s="156" t="str">
        <f t="shared" ca="1" si="0"/>
        <v/>
      </c>
      <c r="T21" s="156" t="str">
        <f ca="1">IF(B21="","",IF(ISERROR(MATCH($J21,SorP!$B$1:$B$6226,0)),"",INDIRECT("'SorP'!$A$"&amp;MATCH($S21&amp;$J21,SorP!C:C,0))))</f>
        <v/>
      </c>
      <c r="U21" s="169"/>
      <c r="V21" s="170" t="e">
        <f>IF(C21="",NA(),MATCH($B21&amp;$C21,'Smelter Look-up'!$J:$J,0))</f>
        <v>#N/A</v>
      </c>
      <c r="X21" s="171">
        <f t="shared" ca="1" si="1"/>
        <v>0</v>
      </c>
      <c r="AB21" s="171" t="str">
        <f t="shared" si="2"/>
        <v/>
      </c>
    </row>
    <row r="22" spans="1:28" s="171" customFormat="1" ht="20.399999999999999">
      <c r="A22" s="200"/>
      <c r="B22" s="150" t="str">
        <f>IF(LEN(A22)=0,"",INDEX('Smelter Look-up'!$A:$A,MATCH($A22,'Smelter Look-up'!$E:$E,0)))</f>
        <v/>
      </c>
      <c r="C22" s="153" t="str">
        <f>IF(LEN(A22)=0,"",INDEX('Smelter Look-up'!$C:$C,MATCH($A22,'Smelter Look-up'!$E:$E,0)))</f>
        <v/>
      </c>
      <c r="D22" s="150"/>
      <c r="E22" s="150" t="str">
        <f ca="1">IF(ISERROR($V22),"",OFFSET('Smelter Look-up'!$D$4,$V22-4,0)&amp;"")</f>
        <v/>
      </c>
      <c r="F22" s="150" t="str">
        <f ca="1">IF(ISERROR($V22),"",OFFSET('Smelter Look-up'!$E$4,$V22-4,0))</f>
        <v/>
      </c>
      <c r="G22" s="150" t="str">
        <f ca="1">IF(C22=$X$4,"Enter smelter details",IF(ISERROR($V22),"",OFFSET('Smelter Look-up'!$F$4,$V22-4,0)))</f>
        <v/>
      </c>
      <c r="H22" s="208" t="str">
        <f ca="1">IF(ISERROR($V22),"",OFFSET('Smelter Look-up'!$G$4,$V22-4,0))</f>
        <v/>
      </c>
      <c r="I22" s="209" t="str">
        <f ca="1">IF(ISERROR($V22),"",OFFSET('Smelter Look-up'!$H$4,$V22-4,0))</f>
        <v/>
      </c>
      <c r="J22" s="209" t="str">
        <f ca="1">IF(ISERROR($V22),"",OFFSET('Smelter Look-up'!$I$4,$V22-4,0))</f>
        <v/>
      </c>
      <c r="K22" s="151"/>
      <c r="L22" s="151"/>
      <c r="M22" s="151"/>
      <c r="N22" s="151"/>
      <c r="O22" s="151"/>
      <c r="P22" s="211"/>
      <c r="Q22" s="152"/>
      <c r="R22" s="150" t="str">
        <f ca="1">IF(ISERROR($V22),"",OFFSET('Smelter Look-up'!$C$4,$V22-4,0)&amp;"")</f>
        <v/>
      </c>
      <c r="S22" s="156" t="str">
        <f t="shared" ca="1" si="0"/>
        <v/>
      </c>
      <c r="T22" s="156" t="str">
        <f ca="1">IF(B22="","",IF(ISERROR(MATCH($J22,SorP!$B$1:$B$6226,0)),"",INDIRECT("'SorP'!$A$"&amp;MATCH($S22&amp;$J22,SorP!C:C,0))))</f>
        <v/>
      </c>
      <c r="U22" s="169"/>
      <c r="V22" s="170" t="e">
        <f>IF(C22="",NA(),MATCH($B22&amp;$C22,'Smelter Look-up'!$J:$J,0))</f>
        <v>#N/A</v>
      </c>
      <c r="X22" s="171">
        <f t="shared" ca="1" si="1"/>
        <v>0</v>
      </c>
      <c r="AB22" s="171" t="str">
        <f t="shared" si="2"/>
        <v/>
      </c>
    </row>
    <row r="23" spans="1:28" s="171" customFormat="1" ht="20.399999999999999">
      <c r="A23" s="200"/>
      <c r="B23" s="150" t="str">
        <f>IF(LEN(A23)=0,"",INDEX('Smelter Look-up'!$A:$A,MATCH($A23,'Smelter Look-up'!$E:$E,0)))</f>
        <v/>
      </c>
      <c r="C23" s="153" t="str">
        <f>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8" t="str">
        <f ca="1">IF(ISERROR($V23),"",OFFSET('Smelter Look-up'!$G$4,$V23-4,0))</f>
        <v/>
      </c>
      <c r="I23" s="209" t="str">
        <f ca="1">IF(ISERROR($V23),"",OFFSET('Smelter Look-up'!$H$4,$V23-4,0))</f>
        <v/>
      </c>
      <c r="J23" s="209" t="str">
        <f ca="1">IF(ISERROR($V23),"",OFFSET('Smelter Look-up'!$I$4,$V23-4,0))</f>
        <v/>
      </c>
      <c r="K23" s="151"/>
      <c r="L23" s="151"/>
      <c r="M23" s="151"/>
      <c r="N23" s="151"/>
      <c r="O23" s="151"/>
      <c r="P23" s="211"/>
      <c r="Q23" s="152"/>
      <c r="R23" s="150" t="str">
        <f ca="1">IF(ISERROR($V23),"",OFFSET('Smelter Look-up'!$C$4,$V23-4,0)&amp;"")</f>
        <v/>
      </c>
      <c r="S23" s="156" t="str">
        <f t="shared" ca="1" si="0"/>
        <v/>
      </c>
      <c r="T23" s="156" t="str">
        <f ca="1">IF(B23="","",IF(ISERROR(MATCH($J23,SorP!$B$1:$B$6226,0)),"",INDIRECT("'SorP'!$A$"&amp;MATCH($S23&amp;$J23,SorP!C:C,0))))</f>
        <v/>
      </c>
      <c r="U23" s="169"/>
      <c r="V23" s="170" t="e">
        <f>IF(C23="",NA(),MATCH($B23&amp;$C23,'Smelter Look-up'!$J:$J,0))</f>
        <v>#N/A</v>
      </c>
      <c r="X23" s="171">
        <f t="shared" ca="1" si="1"/>
        <v>0</v>
      </c>
      <c r="AB23" s="171" t="str">
        <f t="shared" si="2"/>
        <v/>
      </c>
    </row>
    <row r="24" spans="1:28" s="171" customFormat="1" ht="20.399999999999999">
      <c r="A24" s="156"/>
      <c r="B24" s="150" t="str">
        <f>IF(LEN(A24)=0,"",INDEX('Smelter Look-up'!$A:$A,MATCH($A24,'Smelter Look-up'!$E:$E,0)))</f>
        <v/>
      </c>
      <c r="C24" s="153" t="str">
        <f>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8" t="str">
        <f ca="1">IF(ISERROR($V24),"",OFFSET('Smelter Look-up'!$G$4,$V24-4,0))</f>
        <v/>
      </c>
      <c r="I24" s="209" t="str">
        <f ca="1">IF(ISERROR($V24),"",OFFSET('Smelter Look-up'!$H$4,$V24-4,0))</f>
        <v/>
      </c>
      <c r="J24" s="209" t="str">
        <f ca="1">IF(ISERROR($V24),"",OFFSET('Smelter Look-up'!$I$4,$V24-4,0))</f>
        <v/>
      </c>
      <c r="K24" s="151"/>
      <c r="L24" s="151"/>
      <c r="M24" s="151"/>
      <c r="N24" s="151"/>
      <c r="O24" s="151"/>
      <c r="P24" s="211"/>
      <c r="Q24" s="152"/>
      <c r="R24" s="150" t="str">
        <f ca="1">IF(ISERROR($V24),"",OFFSET('Smelter Look-up'!$C$4,$V24-4,0)&amp;"")</f>
        <v/>
      </c>
      <c r="S24" s="156" t="str">
        <f t="shared" ca="1" si="0"/>
        <v/>
      </c>
      <c r="T24" s="156" t="str">
        <f ca="1">IF(B24="","",IF(ISERROR(MATCH($J24,SorP!$B$1:$B$6226,0)),"",INDIRECT("'SorP'!$A$"&amp;MATCH($S24&amp;$J24,SorP!C:C,0))))</f>
        <v/>
      </c>
      <c r="U24" s="169"/>
      <c r="V24" s="170" t="e">
        <f>IF(C24="",NA(),MATCH($B24&amp;$C24,'Smelter Look-up'!$J:$J,0))</f>
        <v>#N/A</v>
      </c>
      <c r="X24" s="171">
        <f t="shared" ca="1" si="1"/>
        <v>0</v>
      </c>
      <c r="AB24" s="171" t="str">
        <f t="shared" si="2"/>
        <v/>
      </c>
    </row>
    <row r="25" spans="1:28" s="171" customFormat="1" ht="20.399999999999999">
      <c r="A25" s="156"/>
      <c r="B25" s="150" t="str">
        <f>IF(LEN(A25)=0,"",INDEX('Smelter Look-up'!$A:$A,MATCH($A25,'Smelter Look-up'!$E:$E,0)))</f>
        <v/>
      </c>
      <c r="C25" s="153" t="str">
        <f>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8" t="str">
        <f ca="1">IF(ISERROR($V25),"",OFFSET('Smelter Look-up'!$G$4,$V25-4,0))</f>
        <v/>
      </c>
      <c r="I25" s="209" t="str">
        <f ca="1">IF(ISERROR($V25),"",OFFSET('Smelter Look-up'!$H$4,$V25-4,0))</f>
        <v/>
      </c>
      <c r="J25" s="209" t="str">
        <f ca="1">IF(ISERROR($V25),"",OFFSET('Smelter Look-up'!$I$4,$V25-4,0))</f>
        <v/>
      </c>
      <c r="K25" s="151"/>
      <c r="L25" s="151"/>
      <c r="M25" s="151"/>
      <c r="N25" s="151"/>
      <c r="O25" s="151"/>
      <c r="P25" s="211"/>
      <c r="Q25" s="152"/>
      <c r="R25" s="150" t="str">
        <f ca="1">IF(ISERROR($V25),"",OFFSET('Smelter Look-up'!$C$4,$V25-4,0)&amp;"")</f>
        <v/>
      </c>
      <c r="S25" s="156" t="str">
        <f t="shared" ca="1" si="0"/>
        <v/>
      </c>
      <c r="T25" s="156" t="str">
        <f ca="1">IF(B25="","",IF(ISERROR(MATCH($J25,SorP!$B$1:$B$6226,0)),"",INDIRECT("'SorP'!$A$"&amp;MATCH($S25&amp;$J25,SorP!C:C,0))))</f>
        <v/>
      </c>
      <c r="U25" s="169"/>
      <c r="V25" s="170" t="e">
        <f>IF(C25="",NA(),MATCH($B25&amp;$C25,'Smelter Look-up'!$J:$J,0))</f>
        <v>#N/A</v>
      </c>
      <c r="X25" s="171">
        <f t="shared" ca="1" si="1"/>
        <v>0</v>
      </c>
      <c r="AB25" s="171" t="str">
        <f t="shared" si="2"/>
        <v/>
      </c>
    </row>
    <row r="26" spans="1:28" s="171" customFormat="1" ht="20.399999999999999">
      <c r="A26" s="156"/>
      <c r="B26" s="150" t="str">
        <f>IF(LEN(A26)=0,"",INDEX('Smelter Look-up'!$A:$A,MATCH($A26,'Smelter Look-up'!$E:$E,0)))</f>
        <v/>
      </c>
      <c r="C26" s="153" t="str">
        <f>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8" t="str">
        <f ca="1">IF(ISERROR($V26),"",OFFSET('Smelter Look-up'!$G$4,$V26-4,0))</f>
        <v/>
      </c>
      <c r="I26" s="209" t="str">
        <f ca="1">IF(ISERROR($V26),"",OFFSET('Smelter Look-up'!$H$4,$V26-4,0))</f>
        <v/>
      </c>
      <c r="J26" s="209" t="str">
        <f ca="1">IF(ISERROR($V26),"",OFFSET('Smelter Look-up'!$I$4,$V26-4,0))</f>
        <v/>
      </c>
      <c r="K26" s="151"/>
      <c r="L26" s="151"/>
      <c r="M26" s="151"/>
      <c r="N26" s="151"/>
      <c r="O26" s="151"/>
      <c r="P26" s="211"/>
      <c r="Q26" s="152"/>
      <c r="R26" s="150" t="str">
        <f ca="1">IF(ISERROR($V26),"",OFFSET('Smelter Look-up'!$C$4,$V26-4,0)&amp;"")</f>
        <v/>
      </c>
      <c r="S26" s="156" t="str">
        <f t="shared" ca="1" si="0"/>
        <v/>
      </c>
      <c r="T26" s="156" t="str">
        <f ca="1">IF(B26="","",IF(ISERROR(MATCH($J26,SorP!$B$1:$B$6226,0)),"",INDIRECT("'SorP'!$A$"&amp;MATCH($S26&amp;$J26,SorP!C:C,0))))</f>
        <v/>
      </c>
      <c r="U26" s="169"/>
      <c r="V26" s="170" t="e">
        <f>IF(C26="",NA(),MATCH($B26&amp;$C26,'Smelter Look-up'!$J:$J,0))</f>
        <v>#N/A</v>
      </c>
      <c r="X26" s="171">
        <f t="shared" ca="1" si="1"/>
        <v>0</v>
      </c>
      <c r="AB26" s="171" t="str">
        <f t="shared" si="2"/>
        <v/>
      </c>
    </row>
    <row r="27" spans="1:28" s="171" customFormat="1" ht="20.399999999999999">
      <c r="A27" s="156"/>
      <c r="B27" s="150" t="str">
        <f>IF(LEN(A27)=0,"",INDEX('Smelter Look-up'!$A:$A,MATCH($A27,'Smelter Look-up'!$E:$E,0)))</f>
        <v/>
      </c>
      <c r="C27" s="153" t="str">
        <f>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8" t="str">
        <f ca="1">IF(ISERROR($V27),"",OFFSET('Smelter Look-up'!$G$4,$V27-4,0))</f>
        <v/>
      </c>
      <c r="I27" s="209" t="str">
        <f ca="1">IF(ISERROR($V27),"",OFFSET('Smelter Look-up'!$H$4,$V27-4,0))</f>
        <v/>
      </c>
      <c r="J27" s="209" t="str">
        <f ca="1">IF(ISERROR($V27),"",OFFSET('Smelter Look-up'!$I$4,$V27-4,0))</f>
        <v/>
      </c>
      <c r="K27" s="151"/>
      <c r="L27" s="151"/>
      <c r="M27" s="151"/>
      <c r="N27" s="151"/>
      <c r="O27" s="151"/>
      <c r="P27" s="211"/>
      <c r="Q27" s="152"/>
      <c r="R27" s="150" t="str">
        <f ca="1">IF(ISERROR($V27),"",OFFSET('Smelter Look-up'!$C$4,$V27-4,0)&amp;"")</f>
        <v/>
      </c>
      <c r="S27" s="156" t="str">
        <f t="shared" ca="1" si="0"/>
        <v/>
      </c>
      <c r="T27" s="156" t="str">
        <f ca="1">IF(B27="","",IF(ISERROR(MATCH($J27,SorP!$B$1:$B$6226,0)),"",INDIRECT("'SorP'!$A$"&amp;MATCH($S27&amp;$J27,SorP!C:C,0))))</f>
        <v/>
      </c>
      <c r="U27" s="169"/>
      <c r="V27" s="170" t="e">
        <f>IF(C27="",NA(),MATCH($B27&amp;$C27,'Smelter Look-up'!$J:$J,0))</f>
        <v>#N/A</v>
      </c>
      <c r="X27" s="171">
        <f t="shared" ca="1" si="1"/>
        <v>0</v>
      </c>
      <c r="AB27" s="171" t="str">
        <f t="shared" si="2"/>
        <v/>
      </c>
    </row>
    <row r="28" spans="1:28" s="171" customFormat="1" ht="20.399999999999999">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8" t="str">
        <f ca="1">IF(ISERROR($V28),"",OFFSET('Smelter Look-up'!$G$4,$V28-4,0))</f>
        <v/>
      </c>
      <c r="I28" s="209" t="str">
        <f ca="1">IF(ISERROR($V28),"",OFFSET('Smelter Look-up'!$H$4,$V28-4,0))</f>
        <v/>
      </c>
      <c r="J28" s="209" t="str">
        <f ca="1">IF(ISERROR($V28),"",OFFSET('Smelter Look-up'!$I$4,$V28-4,0))</f>
        <v/>
      </c>
      <c r="K28" s="151"/>
      <c r="L28" s="151"/>
      <c r="M28" s="151"/>
      <c r="N28" s="151"/>
      <c r="O28" s="151"/>
      <c r="P28" s="211"/>
      <c r="Q28" s="152"/>
      <c r="R28" s="150" t="str">
        <f ca="1">IF(ISERROR($V28),"",OFFSET('Smelter Look-up'!$C$4,$V28-4,0)&amp;"")</f>
        <v/>
      </c>
      <c r="S28" s="156" t="str">
        <f t="shared" ca="1" si="0"/>
        <v/>
      </c>
      <c r="T28" s="156" t="str">
        <f ca="1">IF(B28="","",IF(ISERROR(MATCH($J28,SorP!$B$1:$B$6226,0)),"",INDIRECT("'SorP'!$A$"&amp;MATCH($S28&amp;$J28,SorP!C:C,0))))</f>
        <v/>
      </c>
      <c r="U28" s="169"/>
      <c r="V28" s="170" t="e">
        <f>IF(C28="",NA(),MATCH($B28&amp;$C28,'Smelter Look-up'!$J:$J,0))</f>
        <v>#N/A</v>
      </c>
      <c r="X28" s="171">
        <f t="shared" ca="1" si="1"/>
        <v>0</v>
      </c>
      <c r="AB28" s="171" t="str">
        <f t="shared" si="2"/>
        <v/>
      </c>
    </row>
    <row r="29" spans="1:28" s="171" customFormat="1" ht="20.399999999999999">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8" t="str">
        <f ca="1">IF(ISERROR($V29),"",OFFSET('Smelter Look-up'!$G$4,$V29-4,0))</f>
        <v/>
      </c>
      <c r="I29" s="209" t="str">
        <f ca="1">IF(ISERROR($V29),"",OFFSET('Smelter Look-up'!$H$4,$V29-4,0))</f>
        <v/>
      </c>
      <c r="J29" s="209" t="str">
        <f ca="1">IF(ISERROR($V29),"",OFFSET('Smelter Look-up'!$I$4,$V29-4,0))</f>
        <v/>
      </c>
      <c r="K29" s="151"/>
      <c r="L29" s="151"/>
      <c r="M29" s="151"/>
      <c r="N29" s="151"/>
      <c r="O29" s="151"/>
      <c r="P29" s="211"/>
      <c r="Q29" s="152"/>
      <c r="R29" s="150" t="str">
        <f ca="1">IF(ISERROR($V29),"",OFFSET('Smelter Look-up'!$C$4,$V29-4,0)&amp;"")</f>
        <v/>
      </c>
      <c r="S29" s="156" t="str">
        <f t="shared" ca="1" si="0"/>
        <v/>
      </c>
      <c r="T29" s="156" t="str">
        <f ca="1">IF(B29="","",IF(ISERROR(MATCH($J29,SorP!$B$1:$B$6226,0)),"",INDIRECT("'SorP'!$A$"&amp;MATCH($S29&amp;$J29,SorP!C:C,0))))</f>
        <v/>
      </c>
      <c r="U29" s="169"/>
      <c r="V29" s="170" t="e">
        <f>IF(C29="",NA(),MATCH($B29&amp;$C29,'Smelter Look-up'!$J:$J,0))</f>
        <v>#N/A</v>
      </c>
      <c r="X29" s="171">
        <f t="shared" ca="1" si="1"/>
        <v>0</v>
      </c>
      <c r="AB29" s="171" t="str">
        <f t="shared" si="2"/>
        <v/>
      </c>
    </row>
    <row r="30" spans="1:28" s="171" customFormat="1" ht="20.399999999999999">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8" t="str">
        <f ca="1">IF(ISERROR($V30),"",OFFSET('Smelter Look-up'!$G$4,$V30-4,0))</f>
        <v/>
      </c>
      <c r="I30" s="209" t="str">
        <f ca="1">IF(ISERROR($V30),"",OFFSET('Smelter Look-up'!$H$4,$V30-4,0))</f>
        <v/>
      </c>
      <c r="J30" s="209" t="str">
        <f ca="1">IF(ISERROR($V30),"",OFFSET('Smelter Look-up'!$I$4,$V30-4,0))</f>
        <v/>
      </c>
      <c r="K30" s="151"/>
      <c r="L30" s="151"/>
      <c r="M30" s="151"/>
      <c r="N30" s="151"/>
      <c r="O30" s="151"/>
      <c r="P30" s="211"/>
      <c r="Q30" s="152"/>
      <c r="R30" s="150" t="str">
        <f ca="1">IF(ISERROR($V30),"",OFFSET('Smelter Look-up'!$C$4,$V30-4,0)&amp;"")</f>
        <v/>
      </c>
      <c r="S30" s="156" t="str">
        <f t="shared" ca="1" si="0"/>
        <v/>
      </c>
      <c r="T30" s="156" t="str">
        <f ca="1">IF(B30="","",IF(ISERROR(MATCH($J30,SorP!$B$1:$B$6226,0)),"",INDIRECT("'SorP'!$A$"&amp;MATCH($S30&amp;$J30,SorP!C:C,0))))</f>
        <v/>
      </c>
      <c r="U30" s="169"/>
      <c r="V30" s="170" t="e">
        <f>IF(C30="",NA(),MATCH($B30&amp;$C30,'Smelter Look-up'!$J:$J,0))</f>
        <v>#N/A</v>
      </c>
      <c r="X30" s="171">
        <f t="shared" ca="1" si="1"/>
        <v>0</v>
      </c>
      <c r="AB30" s="171" t="str">
        <f t="shared" si="2"/>
        <v/>
      </c>
    </row>
    <row r="31" spans="1:28" s="171" customFormat="1" ht="20.399999999999999">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8" t="str">
        <f ca="1">IF(ISERROR($V31),"",OFFSET('Smelter Look-up'!$G$4,$V31-4,0))</f>
        <v/>
      </c>
      <c r="I31" s="209" t="str">
        <f ca="1">IF(ISERROR($V31),"",OFFSET('Smelter Look-up'!$H$4,$V31-4,0))</f>
        <v/>
      </c>
      <c r="J31" s="209" t="str">
        <f ca="1">IF(ISERROR($V31),"",OFFSET('Smelter Look-up'!$I$4,$V31-4,0))</f>
        <v/>
      </c>
      <c r="K31" s="151"/>
      <c r="L31" s="151"/>
      <c r="M31" s="151"/>
      <c r="N31" s="151"/>
      <c r="O31" s="151"/>
      <c r="P31" s="211"/>
      <c r="Q31" s="152"/>
      <c r="R31" s="150" t="str">
        <f ca="1">IF(ISERROR($V31),"",OFFSET('Smelter Look-up'!$C$4,$V31-4,0)&amp;"")</f>
        <v/>
      </c>
      <c r="S31" s="156" t="str">
        <f t="shared" ca="1" si="0"/>
        <v/>
      </c>
      <c r="T31" s="156" t="str">
        <f ca="1">IF(B31="","",IF(ISERROR(MATCH($J31,SorP!$B$1:$B$6226,0)),"",INDIRECT("'SorP'!$A$"&amp;MATCH($S31&amp;$J31,SorP!C:C,0))))</f>
        <v/>
      </c>
      <c r="U31" s="169"/>
      <c r="V31" s="170" t="e">
        <f>IF(C31="",NA(),MATCH($B31&amp;$C31,'Smelter Look-up'!$J:$J,0))</f>
        <v>#N/A</v>
      </c>
      <c r="X31" s="171">
        <f t="shared" ca="1" si="1"/>
        <v>0</v>
      </c>
      <c r="AB31" s="171" t="str">
        <f t="shared" si="2"/>
        <v/>
      </c>
    </row>
    <row r="32" spans="1:28" s="171" customFormat="1" ht="20.399999999999999">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8" t="str">
        <f ca="1">IF(ISERROR($V32),"",OFFSET('Smelter Look-up'!$G$4,$V32-4,0))</f>
        <v/>
      </c>
      <c r="I32" s="209" t="str">
        <f ca="1">IF(ISERROR($V32),"",OFFSET('Smelter Look-up'!$H$4,$V32-4,0))</f>
        <v/>
      </c>
      <c r="J32" s="209" t="str">
        <f ca="1">IF(ISERROR($V32),"",OFFSET('Smelter Look-up'!$I$4,$V32-4,0))</f>
        <v/>
      </c>
      <c r="K32" s="151"/>
      <c r="L32" s="151"/>
      <c r="M32" s="151"/>
      <c r="N32" s="151"/>
      <c r="O32" s="151"/>
      <c r="P32" s="211"/>
      <c r="Q32" s="152"/>
      <c r="R32" s="150" t="str">
        <f ca="1">IF(ISERROR($V32),"",OFFSET('Smelter Look-up'!$C$4,$V32-4,0)&amp;"")</f>
        <v/>
      </c>
      <c r="S32" s="156" t="str">
        <f t="shared" ca="1" si="0"/>
        <v/>
      </c>
      <c r="T32" s="156" t="str">
        <f ca="1">IF(B32="","",IF(ISERROR(MATCH($J32,SorP!$B$1:$B$6226,0)),"",INDIRECT("'SorP'!$A$"&amp;MATCH($S32&amp;$J32,SorP!C:C,0))))</f>
        <v/>
      </c>
      <c r="U32" s="169"/>
      <c r="V32" s="170" t="e">
        <f>IF(C32="",NA(),MATCH($B32&amp;$C32,'Smelter Look-up'!$J:$J,0))</f>
        <v>#N/A</v>
      </c>
      <c r="X32" s="171">
        <f t="shared" ca="1" si="1"/>
        <v>0</v>
      </c>
      <c r="AB32" s="171" t="str">
        <f t="shared" si="2"/>
        <v/>
      </c>
    </row>
    <row r="33" spans="1:28" s="171" customFormat="1" ht="20.399999999999999">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8" t="str">
        <f ca="1">IF(ISERROR($V33),"",OFFSET('Smelter Look-up'!$G$4,$V33-4,0))</f>
        <v/>
      </c>
      <c r="I33" s="209" t="str">
        <f ca="1">IF(ISERROR($V33),"",OFFSET('Smelter Look-up'!$H$4,$V33-4,0))</f>
        <v/>
      </c>
      <c r="J33" s="209" t="str">
        <f ca="1">IF(ISERROR($V33),"",OFFSET('Smelter Look-up'!$I$4,$V33-4,0))</f>
        <v/>
      </c>
      <c r="K33" s="151"/>
      <c r="L33" s="151"/>
      <c r="M33" s="151"/>
      <c r="N33" s="151"/>
      <c r="O33" s="151"/>
      <c r="P33" s="211"/>
      <c r="Q33" s="152"/>
      <c r="R33" s="150" t="str">
        <f ca="1">IF(ISERROR($V33),"",OFFSET('Smelter Look-up'!$C$4,$V33-4,0)&amp;"")</f>
        <v/>
      </c>
      <c r="S33" s="156" t="str">
        <f t="shared" ca="1" si="0"/>
        <v/>
      </c>
      <c r="T33" s="156" t="str">
        <f ca="1">IF(B33="","",IF(ISERROR(MATCH($J33,SorP!$B$1:$B$6226,0)),"",INDIRECT("'SorP'!$A$"&amp;MATCH($S33&amp;$J33,SorP!C:C,0))))</f>
        <v/>
      </c>
      <c r="U33" s="169"/>
      <c r="V33" s="170" t="e">
        <f>IF(C33="",NA(),MATCH($B33&amp;$C33,'Smelter Look-up'!$J:$J,0))</f>
        <v>#N/A</v>
      </c>
      <c r="X33" s="171">
        <f t="shared" ca="1" si="1"/>
        <v>0</v>
      </c>
      <c r="AB33" s="171" t="str">
        <f t="shared" si="2"/>
        <v/>
      </c>
    </row>
    <row r="34" spans="1:28" s="171" customFormat="1" ht="20.399999999999999">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8" t="str">
        <f ca="1">IF(ISERROR($V34),"",OFFSET('Smelter Look-up'!$G$4,$V34-4,0))</f>
        <v/>
      </c>
      <c r="I34" s="209" t="str">
        <f ca="1">IF(ISERROR($V34),"",OFFSET('Smelter Look-up'!$H$4,$V34-4,0))</f>
        <v/>
      </c>
      <c r="J34" s="209" t="str">
        <f ca="1">IF(ISERROR($V34),"",OFFSET('Smelter Look-up'!$I$4,$V34-4,0))</f>
        <v/>
      </c>
      <c r="K34" s="151"/>
      <c r="L34" s="151"/>
      <c r="M34" s="151"/>
      <c r="N34" s="151"/>
      <c r="O34" s="151"/>
      <c r="P34" s="211"/>
      <c r="Q34" s="152"/>
      <c r="R34" s="150" t="str">
        <f ca="1">IF(ISERROR($V34),"",OFFSET('Smelter Look-up'!$C$4,$V34-4,0)&amp;"")</f>
        <v/>
      </c>
      <c r="S34" s="156" t="str">
        <f t="shared" ca="1" si="0"/>
        <v/>
      </c>
      <c r="T34" s="156" t="str">
        <f ca="1">IF(B34="","",IF(ISERROR(MATCH($J34,SorP!$B$1:$B$6226,0)),"",INDIRECT("'SorP'!$A$"&amp;MATCH($S34&amp;$J34,SorP!C:C,0))))</f>
        <v/>
      </c>
      <c r="U34" s="169"/>
      <c r="V34" s="170" t="e">
        <f>IF(C34="",NA(),MATCH($B34&amp;$C34,'Smelter Look-up'!$J:$J,0))</f>
        <v>#N/A</v>
      </c>
      <c r="X34" s="171">
        <f t="shared" ca="1" si="1"/>
        <v>0</v>
      </c>
      <c r="AB34" s="171" t="str">
        <f t="shared" si="2"/>
        <v/>
      </c>
    </row>
    <row r="35" spans="1:28" s="171" customFormat="1" ht="20.399999999999999">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8" t="str">
        <f ca="1">IF(ISERROR($V35),"",OFFSET('Smelter Look-up'!$G$4,$V35-4,0))</f>
        <v/>
      </c>
      <c r="I35" s="209" t="str">
        <f ca="1">IF(ISERROR($V35),"",OFFSET('Smelter Look-up'!$H$4,$V35-4,0))</f>
        <v/>
      </c>
      <c r="J35" s="209" t="str">
        <f ca="1">IF(ISERROR($V35),"",OFFSET('Smelter Look-up'!$I$4,$V35-4,0))</f>
        <v/>
      </c>
      <c r="K35" s="151"/>
      <c r="L35" s="151"/>
      <c r="M35" s="151"/>
      <c r="N35" s="151"/>
      <c r="O35" s="151"/>
      <c r="P35" s="211"/>
      <c r="Q35" s="152"/>
      <c r="R35" s="150" t="str">
        <f ca="1">IF(ISERROR($V35),"",OFFSET('Smelter Look-up'!$C$4,$V35-4,0)&amp;"")</f>
        <v/>
      </c>
      <c r="S35" s="156" t="str">
        <f t="shared" ca="1" si="0"/>
        <v/>
      </c>
      <c r="T35" s="156" t="str">
        <f ca="1">IF(B35="","",IF(ISERROR(MATCH($J35,SorP!$B$1:$B$6226,0)),"",INDIRECT("'SorP'!$A$"&amp;MATCH($S35&amp;$J35,SorP!C:C,0))))</f>
        <v/>
      </c>
      <c r="U35" s="169"/>
      <c r="V35" s="170" t="e">
        <f>IF(C35="",NA(),MATCH($B35&amp;$C35,'Smelter Look-up'!$J:$J,0))</f>
        <v>#N/A</v>
      </c>
      <c r="X35" s="171">
        <f t="shared" ca="1" si="1"/>
        <v>0</v>
      </c>
      <c r="AB35" s="171" t="str">
        <f t="shared" si="2"/>
        <v/>
      </c>
    </row>
    <row r="36" spans="1:28" s="171" customFormat="1" ht="20.399999999999999">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8" t="str">
        <f ca="1">IF(ISERROR($V36),"",OFFSET('Smelter Look-up'!$G$4,$V36-4,0))</f>
        <v/>
      </c>
      <c r="I36" s="209" t="str">
        <f ca="1">IF(ISERROR($V36),"",OFFSET('Smelter Look-up'!$H$4,$V36-4,0))</f>
        <v/>
      </c>
      <c r="J36" s="209" t="str">
        <f ca="1">IF(ISERROR($V36),"",OFFSET('Smelter Look-up'!$I$4,$V36-4,0))</f>
        <v/>
      </c>
      <c r="K36" s="151"/>
      <c r="L36" s="151"/>
      <c r="M36" s="151"/>
      <c r="N36" s="151"/>
      <c r="O36" s="151"/>
      <c r="P36" s="211"/>
      <c r="Q36" s="152"/>
      <c r="R36" s="150" t="str">
        <f ca="1">IF(ISERROR($V36),"",OFFSET('Smelter Look-up'!$C$4,$V36-4,0)&amp;"")</f>
        <v/>
      </c>
      <c r="S36" s="156" t="str">
        <f t="shared" ca="1" si="0"/>
        <v/>
      </c>
      <c r="T36" s="156" t="str">
        <f ca="1">IF(B36="","",IF(ISERROR(MATCH($J36,SorP!$B$1:$B$6226,0)),"",INDIRECT("'SorP'!$A$"&amp;MATCH($S36&amp;$J36,SorP!C:C,0))))</f>
        <v/>
      </c>
      <c r="U36" s="169"/>
      <c r="V36" s="170" t="e">
        <f>IF(C36="",NA(),MATCH($B36&amp;$C36,'Smelter Look-up'!$J:$J,0))</f>
        <v>#N/A</v>
      </c>
      <c r="X36" s="171">
        <f t="shared" ca="1" si="1"/>
        <v>0</v>
      </c>
      <c r="AB36" s="171" t="str">
        <f t="shared" si="2"/>
        <v/>
      </c>
    </row>
    <row r="37" spans="1:28" s="171" customFormat="1" ht="20.399999999999999">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8" t="str">
        <f ca="1">IF(ISERROR($V37),"",OFFSET('Smelter Look-up'!$G$4,$V37-4,0))</f>
        <v/>
      </c>
      <c r="I37" s="209" t="str">
        <f ca="1">IF(ISERROR($V37),"",OFFSET('Smelter Look-up'!$H$4,$V37-4,0))</f>
        <v/>
      </c>
      <c r="J37" s="209" t="str">
        <f ca="1">IF(ISERROR($V37),"",OFFSET('Smelter Look-up'!$I$4,$V37-4,0))</f>
        <v/>
      </c>
      <c r="K37" s="151"/>
      <c r="L37" s="151"/>
      <c r="M37" s="151"/>
      <c r="N37" s="151"/>
      <c r="O37" s="151"/>
      <c r="P37" s="211"/>
      <c r="Q37" s="152"/>
      <c r="R37" s="150" t="str">
        <f ca="1">IF(ISERROR($V37),"",OFFSET('Smelter Look-up'!$C$4,$V37-4,0)&amp;"")</f>
        <v/>
      </c>
      <c r="S37" s="156" t="str">
        <f t="shared" ca="1" si="0"/>
        <v/>
      </c>
      <c r="T37" s="156" t="str">
        <f ca="1">IF(B37="","",IF(ISERROR(MATCH($J37,SorP!$B$1:$B$6226,0)),"",INDIRECT("'SorP'!$A$"&amp;MATCH($S37&amp;$J37,SorP!C:C,0))))</f>
        <v/>
      </c>
      <c r="U37" s="169"/>
      <c r="V37" s="170" t="e">
        <f>IF(C37="",NA(),MATCH($B37&amp;$C37,'Smelter Look-up'!$J:$J,0))</f>
        <v>#N/A</v>
      </c>
      <c r="X37" s="171">
        <f t="shared" ca="1" si="1"/>
        <v>0</v>
      </c>
      <c r="AB37" s="171" t="str">
        <f t="shared" si="2"/>
        <v/>
      </c>
    </row>
    <row r="38" spans="1:28" s="171" customFormat="1" ht="20.399999999999999">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8" t="str">
        <f ca="1">IF(ISERROR($V38),"",OFFSET('Smelter Look-up'!$G$4,$V38-4,0))</f>
        <v/>
      </c>
      <c r="I38" s="209" t="str">
        <f ca="1">IF(ISERROR($V38),"",OFFSET('Smelter Look-up'!$H$4,$V38-4,0))</f>
        <v/>
      </c>
      <c r="J38" s="209" t="str">
        <f ca="1">IF(ISERROR($V38),"",OFFSET('Smelter Look-up'!$I$4,$V38-4,0))</f>
        <v/>
      </c>
      <c r="K38" s="151"/>
      <c r="L38" s="151"/>
      <c r="M38" s="151"/>
      <c r="N38" s="151"/>
      <c r="O38" s="151"/>
      <c r="P38" s="211"/>
      <c r="Q38" s="152"/>
      <c r="R38" s="150" t="str">
        <f ca="1">IF(ISERROR($V38),"",OFFSET('Smelter Look-up'!$C$4,$V38-4,0)&amp;"")</f>
        <v/>
      </c>
      <c r="S38" s="156" t="str">
        <f t="shared" ca="1" si="0"/>
        <v/>
      </c>
      <c r="T38" s="156" t="str">
        <f ca="1">IF(B38="","",IF(ISERROR(MATCH($J38,SorP!$B$1:$B$6226,0)),"",INDIRECT("'SorP'!$A$"&amp;MATCH($S38&amp;$J38,SorP!C:C,0))))</f>
        <v/>
      </c>
      <c r="U38" s="169"/>
      <c r="V38" s="170" t="e">
        <f>IF(C38="",NA(),MATCH($B38&amp;$C38,'Smelter Look-up'!$J:$J,0))</f>
        <v>#N/A</v>
      </c>
      <c r="X38" s="171">
        <f t="shared" ca="1" si="1"/>
        <v>0</v>
      </c>
      <c r="AB38" s="171" t="str">
        <f t="shared" si="2"/>
        <v/>
      </c>
    </row>
    <row r="39" spans="1:28" s="171" customFormat="1" ht="20.399999999999999">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8" t="str">
        <f ca="1">IF(ISERROR($V39),"",OFFSET('Smelter Look-up'!$G$4,$V39-4,0))</f>
        <v/>
      </c>
      <c r="I39" s="209" t="str">
        <f ca="1">IF(ISERROR($V39),"",OFFSET('Smelter Look-up'!$H$4,$V39-4,0))</f>
        <v/>
      </c>
      <c r="J39" s="209" t="str">
        <f ca="1">IF(ISERROR($V39),"",OFFSET('Smelter Look-up'!$I$4,$V39-4,0))</f>
        <v/>
      </c>
      <c r="K39" s="151"/>
      <c r="L39" s="151"/>
      <c r="M39" s="151"/>
      <c r="N39" s="151"/>
      <c r="O39" s="151"/>
      <c r="P39" s="211"/>
      <c r="Q39" s="152"/>
      <c r="R39" s="150" t="str">
        <f ca="1">IF(ISERROR($V39),"",OFFSET('Smelter Look-up'!$C$4,$V39-4,0)&amp;"")</f>
        <v/>
      </c>
      <c r="S39" s="156" t="str">
        <f t="shared" ca="1" si="0"/>
        <v/>
      </c>
      <c r="T39" s="156" t="str">
        <f ca="1">IF(B39="","",IF(ISERROR(MATCH($J39,SorP!$B$1:$B$6226,0)),"",INDIRECT("'SorP'!$A$"&amp;MATCH($S39&amp;$J39,SorP!C:C,0))))</f>
        <v/>
      </c>
      <c r="U39" s="169"/>
      <c r="V39" s="170" t="e">
        <f>IF(C39="",NA(),MATCH($B39&amp;$C39,'Smelter Look-up'!$J:$J,0))</f>
        <v>#N/A</v>
      </c>
      <c r="X39" s="171">
        <f t="shared" ca="1" si="1"/>
        <v>0</v>
      </c>
      <c r="AB39" s="171" t="str">
        <f t="shared" si="2"/>
        <v/>
      </c>
    </row>
    <row r="40" spans="1:28" s="171" customFormat="1" ht="20.399999999999999">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8" t="str">
        <f ca="1">IF(ISERROR($V40),"",OFFSET('Smelter Look-up'!$G$4,$V40-4,0))</f>
        <v/>
      </c>
      <c r="I40" s="209" t="str">
        <f ca="1">IF(ISERROR($V40),"",OFFSET('Smelter Look-up'!$H$4,$V40-4,0))</f>
        <v/>
      </c>
      <c r="J40" s="209" t="str">
        <f ca="1">IF(ISERROR($V40),"",OFFSET('Smelter Look-up'!$I$4,$V40-4,0))</f>
        <v/>
      </c>
      <c r="K40" s="151"/>
      <c r="L40" s="151"/>
      <c r="M40" s="151"/>
      <c r="N40" s="151"/>
      <c r="O40" s="151"/>
      <c r="P40" s="211"/>
      <c r="Q40" s="152"/>
      <c r="R40" s="150" t="str">
        <f ca="1">IF(ISERROR($V40),"",OFFSET('Smelter Look-up'!$C$4,$V40-4,0)&amp;"")</f>
        <v/>
      </c>
      <c r="S40" s="156" t="str">
        <f t="shared" ca="1" si="0"/>
        <v/>
      </c>
      <c r="T40" s="156" t="str">
        <f ca="1">IF(B40="","",IF(ISERROR(MATCH($J40,SorP!$B$1:$B$6226,0)),"",INDIRECT("'SorP'!$A$"&amp;MATCH($S40&amp;$J40,SorP!C:C,0))))</f>
        <v/>
      </c>
      <c r="U40" s="169"/>
      <c r="V40" s="170" t="e">
        <f>IF(C40="",NA(),MATCH($B40&amp;$C40,'Smelter Look-up'!$J:$J,0))</f>
        <v>#N/A</v>
      </c>
      <c r="X40" s="171">
        <f t="shared" ca="1" si="1"/>
        <v>0</v>
      </c>
      <c r="AB40" s="171" t="str">
        <f t="shared" si="2"/>
        <v/>
      </c>
    </row>
    <row r="41" spans="1:28" s="171" customFormat="1" ht="20.399999999999999">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8" t="str">
        <f ca="1">IF(ISERROR($V41),"",OFFSET('Smelter Look-up'!$G$4,$V41-4,0))</f>
        <v/>
      </c>
      <c r="I41" s="209" t="str">
        <f ca="1">IF(ISERROR($V41),"",OFFSET('Smelter Look-up'!$H$4,$V41-4,0))</f>
        <v/>
      </c>
      <c r="J41" s="209" t="str">
        <f ca="1">IF(ISERROR($V41),"",OFFSET('Smelter Look-up'!$I$4,$V41-4,0))</f>
        <v/>
      </c>
      <c r="K41" s="151"/>
      <c r="L41" s="151"/>
      <c r="M41" s="151"/>
      <c r="N41" s="151"/>
      <c r="O41" s="151"/>
      <c r="P41" s="211"/>
      <c r="Q41" s="152"/>
      <c r="R41" s="150" t="str">
        <f ca="1">IF(ISERROR($V41),"",OFFSET('Smelter Look-up'!$C$4,$V41-4,0)&amp;"")</f>
        <v/>
      </c>
      <c r="S41" s="156" t="str">
        <f t="shared" ca="1" si="0"/>
        <v/>
      </c>
      <c r="T41" s="156" t="str">
        <f ca="1">IF(B41="","",IF(ISERROR(MATCH($J41,SorP!$B$1:$B$6226,0)),"",INDIRECT("'SorP'!$A$"&amp;MATCH($S41&amp;$J41,SorP!C:C,0))))</f>
        <v/>
      </c>
      <c r="U41" s="169"/>
      <c r="V41" s="170" t="e">
        <f>IF(C41="",NA(),MATCH($B41&amp;$C41,'Smelter Look-up'!$J:$J,0))</f>
        <v>#N/A</v>
      </c>
      <c r="X41" s="171">
        <f t="shared" ca="1" si="1"/>
        <v>0</v>
      </c>
      <c r="AB41" s="171" t="str">
        <f t="shared" si="2"/>
        <v/>
      </c>
    </row>
    <row r="42" spans="1:28" s="171" customFormat="1" ht="20.399999999999999">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8" t="str">
        <f ca="1">IF(ISERROR($V42),"",OFFSET('Smelter Look-up'!$G$4,$V42-4,0))</f>
        <v/>
      </c>
      <c r="I42" s="209" t="str">
        <f ca="1">IF(ISERROR($V42),"",OFFSET('Smelter Look-up'!$H$4,$V42-4,0))</f>
        <v/>
      </c>
      <c r="J42" s="209" t="str">
        <f ca="1">IF(ISERROR($V42),"",OFFSET('Smelter Look-up'!$I$4,$V42-4,0))</f>
        <v/>
      </c>
      <c r="K42" s="151"/>
      <c r="L42" s="151"/>
      <c r="M42" s="151"/>
      <c r="N42" s="151"/>
      <c r="O42" s="151"/>
      <c r="P42" s="211"/>
      <c r="Q42" s="152"/>
      <c r="R42" s="150" t="str">
        <f ca="1">IF(ISERROR($V42),"",OFFSET('Smelter Look-up'!$C$4,$V42-4,0)&amp;"")</f>
        <v/>
      </c>
      <c r="S42" s="156" t="str">
        <f t="shared" ca="1" si="0"/>
        <v/>
      </c>
      <c r="T42" s="156" t="str">
        <f ca="1">IF(B42="","",IF(ISERROR(MATCH($J42,SorP!$B$1:$B$6226,0)),"",INDIRECT("'SorP'!$A$"&amp;MATCH($S42&amp;$J42,SorP!C:C,0))))</f>
        <v/>
      </c>
      <c r="U42" s="169"/>
      <c r="V42" s="170" t="e">
        <f>IF(C42="",NA(),MATCH($B42&amp;$C42,'Smelter Look-up'!$J:$J,0))</f>
        <v>#N/A</v>
      </c>
      <c r="X42" s="171">
        <f t="shared" ca="1" si="1"/>
        <v>0</v>
      </c>
      <c r="AB42" s="171" t="str">
        <f t="shared" si="2"/>
        <v/>
      </c>
    </row>
    <row r="43" spans="1:28" s="171" customFormat="1" ht="20.399999999999999">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8" t="str">
        <f ca="1">IF(ISERROR($V43),"",OFFSET('Smelter Look-up'!$G$4,$V43-4,0))</f>
        <v/>
      </c>
      <c r="I43" s="209" t="str">
        <f ca="1">IF(ISERROR($V43),"",OFFSET('Smelter Look-up'!$H$4,$V43-4,0))</f>
        <v/>
      </c>
      <c r="J43" s="209" t="str">
        <f ca="1">IF(ISERROR($V43),"",OFFSET('Smelter Look-up'!$I$4,$V43-4,0))</f>
        <v/>
      </c>
      <c r="K43" s="151"/>
      <c r="L43" s="151"/>
      <c r="M43" s="151"/>
      <c r="N43" s="151"/>
      <c r="O43" s="151"/>
      <c r="P43" s="211"/>
      <c r="Q43" s="152"/>
      <c r="R43" s="150" t="str">
        <f ca="1">IF(ISERROR($V43),"",OFFSET('Smelter Look-up'!$C$4,$V43-4,0)&amp;"")</f>
        <v/>
      </c>
      <c r="S43" s="156" t="str">
        <f t="shared" ca="1" si="0"/>
        <v/>
      </c>
      <c r="T43" s="156" t="str">
        <f ca="1">IF(B43="","",IF(ISERROR(MATCH($J43,SorP!$B$1:$B$6226,0)),"",INDIRECT("'SorP'!$A$"&amp;MATCH($S43&amp;$J43,SorP!C:C,0))))</f>
        <v/>
      </c>
      <c r="U43" s="169"/>
      <c r="V43" s="170" t="e">
        <f>IF(C43="",NA(),MATCH($B43&amp;$C43,'Smelter Look-up'!$J:$J,0))</f>
        <v>#N/A</v>
      </c>
      <c r="X43" s="171">
        <f t="shared" ca="1" si="1"/>
        <v>0</v>
      </c>
      <c r="AB43" s="171" t="str">
        <f t="shared" si="2"/>
        <v/>
      </c>
    </row>
    <row r="44" spans="1:28" s="171" customFormat="1" ht="20.399999999999999">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8" t="str">
        <f ca="1">IF(ISERROR($V44),"",OFFSET('Smelter Look-up'!$G$4,$V44-4,0))</f>
        <v/>
      </c>
      <c r="I44" s="209" t="str">
        <f ca="1">IF(ISERROR($V44),"",OFFSET('Smelter Look-up'!$H$4,$V44-4,0))</f>
        <v/>
      </c>
      <c r="J44" s="209" t="str">
        <f ca="1">IF(ISERROR($V44),"",OFFSET('Smelter Look-up'!$I$4,$V44-4,0))</f>
        <v/>
      </c>
      <c r="K44" s="151"/>
      <c r="L44" s="151"/>
      <c r="M44" s="151"/>
      <c r="N44" s="151"/>
      <c r="O44" s="151"/>
      <c r="P44" s="211"/>
      <c r="Q44" s="152"/>
      <c r="R44" s="150" t="str">
        <f ca="1">IF(ISERROR($V44),"",OFFSET('Smelter Look-up'!$C$4,$V44-4,0)&amp;"")</f>
        <v/>
      </c>
      <c r="S44" s="156" t="str">
        <f t="shared" ca="1" si="0"/>
        <v/>
      </c>
      <c r="T44" s="156" t="str">
        <f ca="1">IF(B44="","",IF(ISERROR(MATCH($J44,SorP!$B$1:$B$6226,0)),"",INDIRECT("'SorP'!$A$"&amp;MATCH($S44&amp;$J44,SorP!C:C,0))))</f>
        <v/>
      </c>
      <c r="U44" s="169"/>
      <c r="V44" s="170" t="e">
        <f>IF(C44="",NA(),MATCH($B44&amp;$C44,'Smelter Look-up'!$J:$J,0))</f>
        <v>#N/A</v>
      </c>
      <c r="X44" s="171">
        <f t="shared" ca="1" si="1"/>
        <v>0</v>
      </c>
      <c r="AB44" s="171" t="str">
        <f t="shared" si="2"/>
        <v/>
      </c>
    </row>
    <row r="45" spans="1:28" s="171" customFormat="1" ht="20.399999999999999">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8" t="str">
        <f ca="1">IF(ISERROR($V45),"",OFFSET('Smelter Look-up'!$G$4,$V45-4,0))</f>
        <v/>
      </c>
      <c r="I45" s="209" t="str">
        <f ca="1">IF(ISERROR($V45),"",OFFSET('Smelter Look-up'!$H$4,$V45-4,0))</f>
        <v/>
      </c>
      <c r="J45" s="209" t="str">
        <f ca="1">IF(ISERROR($V45),"",OFFSET('Smelter Look-up'!$I$4,$V45-4,0))</f>
        <v/>
      </c>
      <c r="K45" s="151"/>
      <c r="L45" s="151"/>
      <c r="M45" s="151"/>
      <c r="N45" s="151"/>
      <c r="O45" s="151"/>
      <c r="P45" s="211"/>
      <c r="Q45" s="152"/>
      <c r="R45" s="150" t="str">
        <f ca="1">IF(ISERROR($V45),"",OFFSET('Smelter Look-up'!$C$4,$V45-4,0)&amp;"")</f>
        <v/>
      </c>
      <c r="S45" s="156" t="str">
        <f t="shared" ca="1" si="0"/>
        <v/>
      </c>
      <c r="T45" s="156" t="str">
        <f ca="1">IF(B45="","",IF(ISERROR(MATCH($J45,SorP!$B$1:$B$6226,0)),"",INDIRECT("'SorP'!$A$"&amp;MATCH($S45&amp;$J45,SorP!C:C,0))))</f>
        <v/>
      </c>
      <c r="U45" s="169"/>
      <c r="V45" s="170" t="e">
        <f>IF(C45="",NA(),MATCH($B45&amp;$C45,'Smelter Look-up'!$J:$J,0))</f>
        <v>#N/A</v>
      </c>
      <c r="X45" s="171">
        <f t="shared" ca="1" si="1"/>
        <v>0</v>
      </c>
      <c r="AB45" s="171" t="str">
        <f t="shared" si="2"/>
        <v/>
      </c>
    </row>
    <row r="46" spans="1:28" s="171" customFormat="1" ht="20.399999999999999">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8" t="str">
        <f ca="1">IF(ISERROR($V46),"",OFFSET('Smelter Look-up'!$G$4,$V46-4,0))</f>
        <v/>
      </c>
      <c r="I46" s="209" t="str">
        <f ca="1">IF(ISERROR($V46),"",OFFSET('Smelter Look-up'!$H$4,$V46-4,0))</f>
        <v/>
      </c>
      <c r="J46" s="209" t="str">
        <f ca="1">IF(ISERROR($V46),"",OFFSET('Smelter Look-up'!$I$4,$V46-4,0))</f>
        <v/>
      </c>
      <c r="K46" s="151"/>
      <c r="L46" s="151"/>
      <c r="M46" s="151"/>
      <c r="N46" s="151"/>
      <c r="O46" s="151"/>
      <c r="P46" s="211"/>
      <c r="Q46" s="152"/>
      <c r="R46" s="150" t="str">
        <f ca="1">IF(ISERROR($V46),"",OFFSET('Smelter Look-up'!$C$4,$V46-4,0)&amp;"")</f>
        <v/>
      </c>
      <c r="S46" s="156" t="str">
        <f t="shared" ca="1" si="0"/>
        <v/>
      </c>
      <c r="T46" s="156" t="str">
        <f ca="1">IF(B46="","",IF(ISERROR(MATCH($J46,SorP!$B$1:$B$6226,0)),"",INDIRECT("'SorP'!$A$"&amp;MATCH($S46&amp;$J46,SorP!C:C,0))))</f>
        <v/>
      </c>
      <c r="U46" s="169"/>
      <c r="V46" s="170" t="e">
        <f>IF(C46="",NA(),MATCH($B46&amp;$C46,'Smelter Look-up'!$J:$J,0))</f>
        <v>#N/A</v>
      </c>
      <c r="X46" s="171">
        <f t="shared" ca="1" si="1"/>
        <v>0</v>
      </c>
      <c r="AB46" s="171" t="str">
        <f t="shared" si="2"/>
        <v/>
      </c>
    </row>
    <row r="47" spans="1:28" s="171" customFormat="1" ht="20.399999999999999">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8" t="str">
        <f ca="1">IF(ISERROR($V47),"",OFFSET('Smelter Look-up'!$G$4,$V47-4,0))</f>
        <v/>
      </c>
      <c r="I47" s="209" t="str">
        <f ca="1">IF(ISERROR($V47),"",OFFSET('Smelter Look-up'!$H$4,$V47-4,0))</f>
        <v/>
      </c>
      <c r="J47" s="209" t="str">
        <f ca="1">IF(ISERROR($V47),"",OFFSET('Smelter Look-up'!$I$4,$V47-4,0))</f>
        <v/>
      </c>
      <c r="K47" s="151"/>
      <c r="L47" s="151"/>
      <c r="M47" s="151"/>
      <c r="N47" s="151"/>
      <c r="O47" s="151"/>
      <c r="P47" s="211"/>
      <c r="Q47" s="152"/>
      <c r="R47" s="150" t="str">
        <f ca="1">IF(ISERROR($V47),"",OFFSET('Smelter Look-up'!$C$4,$V47-4,0)&amp;"")</f>
        <v/>
      </c>
      <c r="S47" s="156" t="str">
        <f t="shared" ca="1" si="0"/>
        <v/>
      </c>
      <c r="T47" s="156" t="str">
        <f ca="1">IF(B47="","",IF(ISERROR(MATCH($J47,SorP!$B$1:$B$6226,0)),"",INDIRECT("'SorP'!$A$"&amp;MATCH($S47&amp;$J47,SorP!C:C,0))))</f>
        <v/>
      </c>
      <c r="U47" s="169"/>
      <c r="V47" s="170" t="e">
        <f>IF(C47="",NA(),MATCH($B47&amp;$C47,'Smelter Look-up'!$J:$J,0))</f>
        <v>#N/A</v>
      </c>
      <c r="X47" s="171">
        <f t="shared" ca="1" si="1"/>
        <v>0</v>
      </c>
      <c r="AB47" s="171" t="str">
        <f t="shared" si="2"/>
        <v/>
      </c>
    </row>
    <row r="48" spans="1:28" s="171" customFormat="1" ht="20.399999999999999">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0"/>
        <v/>
      </c>
      <c r="T48" s="156" t="str">
        <f ca="1">IF(B48="","",IF(ISERROR(MATCH($J48,SorP!$B$1:$B$6226,0)),"",INDIRECT("'SorP'!$A$"&amp;MATCH($S48&amp;$J48,SorP!C:C,0))))</f>
        <v/>
      </c>
      <c r="U48" s="169"/>
      <c r="V48" s="170" t="e">
        <f>IF(C48="",NA(),MATCH($B48&amp;$C48,'Smelter Look-up'!$J:$J,0))</f>
        <v>#N/A</v>
      </c>
      <c r="X48" s="171">
        <f t="shared" ca="1" si="1"/>
        <v>0</v>
      </c>
      <c r="AB48" s="171" t="str">
        <f t="shared" si="2"/>
        <v/>
      </c>
    </row>
    <row r="49" spans="1:28" s="171" customFormat="1" ht="20.399999999999999">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0"/>
        <v/>
      </c>
      <c r="T49" s="156" t="str">
        <f ca="1">IF(B49="","",IF(ISERROR(MATCH($J49,SorP!$B$1:$B$6226,0)),"",INDIRECT("'SorP'!$A$"&amp;MATCH($S49&amp;$J49,SorP!C:C,0))))</f>
        <v/>
      </c>
      <c r="U49" s="169"/>
      <c r="V49" s="170" t="e">
        <f>IF(C49="",NA(),MATCH($B49&amp;$C49,'Smelter Look-up'!$J:$J,0))</f>
        <v>#N/A</v>
      </c>
      <c r="X49" s="171">
        <f t="shared" ca="1" si="1"/>
        <v>0</v>
      </c>
      <c r="AB49" s="171" t="str">
        <f t="shared" si="2"/>
        <v/>
      </c>
    </row>
    <row r="50" spans="1:28" s="171" customFormat="1" ht="20.399999999999999">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0"/>
        <v/>
      </c>
      <c r="T50" s="156" t="str">
        <f ca="1">IF(B50="","",IF(ISERROR(MATCH($J50,SorP!$B$1:$B$6226,0)),"",INDIRECT("'SorP'!$A$"&amp;MATCH($S50&amp;$J50,SorP!C:C,0))))</f>
        <v/>
      </c>
      <c r="U50" s="169"/>
      <c r="V50" s="170" t="e">
        <f>IF(C50="",NA(),MATCH($B50&amp;$C50,'Smelter Look-up'!$J:$J,0))</f>
        <v>#N/A</v>
      </c>
      <c r="X50" s="171">
        <f t="shared" ca="1" si="1"/>
        <v>0</v>
      </c>
      <c r="AB50" s="171" t="str">
        <f t="shared" si="2"/>
        <v/>
      </c>
    </row>
    <row r="51" spans="1:28" s="171" customFormat="1" ht="20.399999999999999">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0"/>
        <v/>
      </c>
      <c r="T51" s="156" t="str">
        <f ca="1">IF(B51="","",IF(ISERROR(MATCH($J51,SorP!$B$1:$B$6226,0)),"",INDIRECT("'SorP'!$A$"&amp;MATCH($S51&amp;$J51,SorP!C:C,0))))</f>
        <v/>
      </c>
      <c r="U51" s="169"/>
      <c r="V51" s="170" t="e">
        <f>IF(C51="",NA(),MATCH($B51&amp;$C51,'Smelter Look-up'!$J:$J,0))</f>
        <v>#N/A</v>
      </c>
      <c r="X51" s="171">
        <f t="shared" ca="1" si="1"/>
        <v>0</v>
      </c>
      <c r="AB51" s="171" t="str">
        <f t="shared" si="2"/>
        <v/>
      </c>
    </row>
    <row r="52" spans="1:28" s="171" customFormat="1" ht="20.399999999999999">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0"/>
        <v/>
      </c>
      <c r="T52" s="156" t="str">
        <f ca="1">IF(B52="","",IF(ISERROR(MATCH($J52,SorP!$B$1:$B$6226,0)),"",INDIRECT("'SorP'!$A$"&amp;MATCH($S52&amp;$J52,SorP!C:C,0))))</f>
        <v/>
      </c>
      <c r="U52" s="169"/>
      <c r="V52" s="170" t="e">
        <f>IF(C52="",NA(),MATCH($B52&amp;$C52,'Smelter Look-up'!$J:$J,0))</f>
        <v>#N/A</v>
      </c>
      <c r="X52" s="171">
        <f t="shared" ca="1" si="1"/>
        <v>0</v>
      </c>
      <c r="AB52" s="171" t="str">
        <f t="shared" si="2"/>
        <v/>
      </c>
    </row>
    <row r="53" spans="1:28" s="171" customFormat="1" ht="20.399999999999999">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0"/>
        <v/>
      </c>
      <c r="T53" s="156" t="str">
        <f ca="1">IF(B53="","",IF(ISERROR(MATCH($J53,SorP!$B$1:$B$6226,0)),"",INDIRECT("'SorP'!$A$"&amp;MATCH($S53&amp;$J53,SorP!C:C,0))))</f>
        <v/>
      </c>
      <c r="U53" s="169"/>
      <c r="V53" s="170" t="e">
        <f>IF(C53="",NA(),MATCH($B53&amp;$C53,'Smelter Look-up'!$J:$J,0))</f>
        <v>#N/A</v>
      </c>
      <c r="X53" s="171">
        <f t="shared" ca="1" si="1"/>
        <v>0</v>
      </c>
      <c r="AB53" s="171" t="str">
        <f t="shared" si="2"/>
        <v/>
      </c>
    </row>
    <row r="54" spans="1:28" s="171" customFormat="1" ht="20.399999999999999">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IF(B54="","",IF(ISERROR(MATCH($J54,SorP!$B$1:$B$6226,0)),"",INDIRECT("'SorP'!$A$"&amp;MATCH($S54&amp;$J54,SorP!C:C,0))))</f>
        <v/>
      </c>
      <c r="U54" s="169"/>
      <c r="V54" s="170" t="e">
        <f>IF(C54="",NA(),MATCH($B54&amp;$C54,'Smelter Look-up'!$J:$J,0))</f>
        <v>#N/A</v>
      </c>
      <c r="X54" s="171">
        <f t="shared" ca="1" si="1"/>
        <v>0</v>
      </c>
      <c r="AB54" s="171" t="str">
        <f t="shared" si="2"/>
        <v/>
      </c>
    </row>
    <row r="55" spans="1:28" s="171" customFormat="1" ht="20.399999999999999">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IF(B55="","",IF(ISERROR(MATCH($J55,SorP!$B$1:$B$6226,0)),"",INDIRECT("'SorP'!$A$"&amp;MATCH($S55&amp;$J55,SorP!C:C,0))))</f>
        <v/>
      </c>
      <c r="U55" s="169"/>
      <c r="V55" s="170" t="e">
        <f>IF(C55="",NA(),MATCH($B55&amp;$C55,'Smelter Look-up'!$J:$J,0))</f>
        <v>#N/A</v>
      </c>
      <c r="X55" s="171">
        <f t="shared" ca="1" si="1"/>
        <v>0</v>
      </c>
      <c r="AB55" s="171" t="str">
        <f t="shared" si="2"/>
        <v/>
      </c>
    </row>
    <row r="56" spans="1:28" s="171" customFormat="1" ht="20.399999999999999">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IF(B56="","",IF(ISERROR(MATCH($J56,SorP!$B$1:$B$6226,0)),"",INDIRECT("'SorP'!$A$"&amp;MATCH($S56&amp;$J56,SorP!C:C,0))))</f>
        <v/>
      </c>
      <c r="U56" s="169"/>
      <c r="V56" s="170" t="e">
        <f>IF(C56="",NA(),MATCH($B56&amp;$C56,'Smelter Look-up'!$J:$J,0))</f>
        <v>#N/A</v>
      </c>
      <c r="X56" s="171">
        <f t="shared" ca="1" si="1"/>
        <v>0</v>
      </c>
      <c r="AB56" s="171" t="str">
        <f t="shared" si="2"/>
        <v/>
      </c>
    </row>
    <row r="57" spans="1:28" s="171" customFormat="1" ht="20.399999999999999">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IF(B57="","",IF(ISERROR(MATCH($J57,SorP!$B$1:$B$6226,0)),"",INDIRECT("'SorP'!$A$"&amp;MATCH($S57&amp;$J57,SorP!C:C,0))))</f>
        <v/>
      </c>
      <c r="U57" s="169"/>
      <c r="V57" s="170" t="e">
        <f>IF(C57="",NA(),MATCH($B57&amp;$C57,'Smelter Look-up'!$J:$J,0))</f>
        <v>#N/A</v>
      </c>
      <c r="X57" s="171">
        <f t="shared" ca="1" si="1"/>
        <v>0</v>
      </c>
      <c r="AB57" s="171" t="str">
        <f t="shared" si="2"/>
        <v/>
      </c>
    </row>
    <row r="58" spans="1:28" s="171" customFormat="1" ht="20.399999999999999">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IF(B58="","",IF(ISERROR(MATCH($J58,SorP!$B$1:$B$6226,0)),"",INDIRECT("'SorP'!$A$"&amp;MATCH($S58&amp;$J58,SorP!C:C,0))))</f>
        <v/>
      </c>
      <c r="U58" s="169"/>
      <c r="V58" s="170" t="e">
        <f>IF(C58="",NA(),MATCH($B58&amp;$C58,'Smelter Look-up'!$J:$J,0))</f>
        <v>#N/A</v>
      </c>
      <c r="X58" s="171">
        <f t="shared" ca="1" si="1"/>
        <v>0</v>
      </c>
      <c r="AB58" s="171" t="str">
        <f t="shared" si="2"/>
        <v/>
      </c>
    </row>
    <row r="59" spans="1:28" s="171" customFormat="1" ht="20.399999999999999">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IF(B59="","",IF(ISERROR(MATCH($J59,SorP!$B$1:$B$6226,0)),"",INDIRECT("'SorP'!$A$"&amp;MATCH($S59&amp;$J59,SorP!C:C,0))))</f>
        <v/>
      </c>
      <c r="U59" s="169"/>
      <c r="V59" s="170" t="e">
        <f>IF(C59="",NA(),MATCH($B59&amp;$C59,'Smelter Look-up'!$J:$J,0))</f>
        <v>#N/A</v>
      </c>
      <c r="X59" s="171">
        <f t="shared" ca="1" si="1"/>
        <v>0</v>
      </c>
      <c r="AB59" s="171" t="str">
        <f t="shared" si="2"/>
        <v/>
      </c>
    </row>
    <row r="60" spans="1:28" s="171" customFormat="1" ht="20.399999999999999">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IF(B60="","",IF(ISERROR(MATCH($J60,SorP!$B$1:$B$6226,0)),"",INDIRECT("'SorP'!$A$"&amp;MATCH($S60&amp;$J60,SorP!C:C,0))))</f>
        <v/>
      </c>
      <c r="U60" s="169"/>
      <c r="V60" s="170" t="e">
        <f>IF(C60="",NA(),MATCH($B60&amp;$C60,'Smelter Look-up'!$J:$J,0))</f>
        <v>#N/A</v>
      </c>
      <c r="X60" s="171">
        <f t="shared" ca="1" si="1"/>
        <v>0</v>
      </c>
      <c r="AB60" s="171" t="str">
        <f t="shared" si="2"/>
        <v/>
      </c>
    </row>
    <row r="61" spans="1:28" s="171" customFormat="1" ht="20.399999999999999">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IF(B61="","",IF(ISERROR(MATCH($J61,SorP!$B$1:$B$6226,0)),"",INDIRECT("'SorP'!$A$"&amp;MATCH($S61&amp;$J61,SorP!C:C,0))))</f>
        <v/>
      </c>
      <c r="U61" s="169"/>
      <c r="V61" s="170" t="e">
        <f>IF(C61="",NA(),MATCH($B61&amp;$C61,'Smelter Look-up'!$J:$J,0))</f>
        <v>#N/A</v>
      </c>
      <c r="X61" s="171">
        <f t="shared" ca="1" si="1"/>
        <v>0</v>
      </c>
      <c r="AB61" s="171" t="str">
        <f t="shared" si="2"/>
        <v/>
      </c>
    </row>
    <row r="62" spans="1:28" s="171" customFormat="1" ht="20.399999999999999">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0"/>
        <v/>
      </c>
      <c r="T62" s="156" t="str">
        <f ca="1">IF(B62="","",IF(ISERROR(MATCH($J62,SorP!$B$1:$B$6226,0)),"",INDIRECT("'SorP'!$A$"&amp;MATCH($S62&amp;$J62,SorP!C:C,0))))</f>
        <v/>
      </c>
      <c r="U62" s="169"/>
      <c r="V62" s="170" t="e">
        <f>IF(C62="",NA(),MATCH($B62&amp;$C62,'Smelter Look-up'!$J:$J,0))</f>
        <v>#N/A</v>
      </c>
      <c r="X62" s="171">
        <f t="shared" ca="1" si="1"/>
        <v>0</v>
      </c>
      <c r="AB62" s="171" t="str">
        <f t="shared" si="2"/>
        <v/>
      </c>
    </row>
    <row r="63" spans="1:28" s="171" customFormat="1" ht="20.399999999999999">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0"/>
        <v/>
      </c>
      <c r="T63" s="156" t="str">
        <f ca="1">IF(B63="","",IF(ISERROR(MATCH($J63,SorP!$B$1:$B$6226,0)),"",INDIRECT("'SorP'!$A$"&amp;MATCH($S63&amp;$J63,SorP!C:C,0))))</f>
        <v/>
      </c>
      <c r="U63" s="169"/>
      <c r="V63" s="170" t="e">
        <f>IF(C63="",NA(),MATCH($B63&amp;$C63,'Smelter Look-up'!$J:$J,0))</f>
        <v>#N/A</v>
      </c>
      <c r="X63" s="171">
        <f t="shared" ref="X63:X126" ca="1" si="3">IF(AND(C63="Smelter not listed",OR(LEN(D63)=0,LEN(E63)=0)),1,0)</f>
        <v>0</v>
      </c>
      <c r="AB63" s="171" t="str">
        <f t="shared" ref="AB63:AB126" si="4">B63&amp;C63</f>
        <v/>
      </c>
    </row>
    <row r="64" spans="1:28" s="171" customFormat="1" ht="20.399999999999999">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ref="S64:S127" ca="1" si="5">IF(B64="","",IF(ISERROR(MATCH($E64,CL,0)),"Unknown",INDIRECT("'C'!$A$"&amp;MATCH($E64,CL,0)+1)))</f>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0.399999999999999">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0.399999999999999">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0.399999999999999">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0.399999999999999">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0.399999999999999">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0.399999999999999">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0.399999999999999">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0.399999999999999">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0.399999999999999">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0.399999999999999">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0.399999999999999">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0.399999999999999">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0.399999999999999">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0.399999999999999">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0.399999999999999">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0.399999999999999">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0.399999999999999">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0.399999999999999">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0.399999999999999">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0.399999999999999">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0.399999999999999">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0.399999999999999">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0.399999999999999">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0.399999999999999">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0.399999999999999">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0.399999999999999">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0.399999999999999">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0.399999999999999">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0.399999999999999">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0.399999999999999">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0.399999999999999">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0.399999999999999">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0.399999999999999">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0.399999999999999">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0.399999999999999">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0.399999999999999">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0.399999999999999">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0.399999999999999">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0.399999999999999">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0.399999999999999">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ca="1" si="3"/>
        <v>0</v>
      </c>
      <c r="AB104" s="171" t="str">
        <f t="shared" si="4"/>
        <v/>
      </c>
    </row>
    <row r="105" spans="1:28" s="171" customFormat="1" ht="20.399999999999999">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IF(C105="",NA(),MATCH($B105&amp;$C105,'Smelter Look-up'!$J:$J,0))</f>
        <v>#N/A</v>
      </c>
      <c r="X105" s="171">
        <f t="shared" ca="1" si="3"/>
        <v>0</v>
      </c>
      <c r="AB105" s="171" t="str">
        <f t="shared" si="4"/>
        <v/>
      </c>
    </row>
    <row r="106" spans="1:28" s="171" customFormat="1" ht="20.399999999999999">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IF(C106="",NA(),MATCH($B106&amp;$C106,'Smelter Look-up'!$J:$J,0))</f>
        <v>#N/A</v>
      </c>
      <c r="X106" s="171">
        <f t="shared" ca="1" si="3"/>
        <v>0</v>
      </c>
      <c r="AB106" s="171" t="str">
        <f t="shared" si="4"/>
        <v/>
      </c>
    </row>
    <row r="107" spans="1:28" s="171" customFormat="1" ht="20.399999999999999">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IF(C107="",NA(),MATCH($B107&amp;$C107,'Smelter Look-up'!$J:$J,0))</f>
        <v>#N/A</v>
      </c>
      <c r="X107" s="171">
        <f t="shared" ca="1" si="3"/>
        <v>0</v>
      </c>
      <c r="AB107" s="171" t="str">
        <f t="shared" si="4"/>
        <v/>
      </c>
    </row>
    <row r="108" spans="1:28" s="171" customFormat="1" ht="20.399999999999999">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IF(C108="",NA(),MATCH($B108&amp;$C108,'Smelter Look-up'!$J:$J,0))</f>
        <v>#N/A</v>
      </c>
      <c r="X108" s="171">
        <f t="shared" ca="1" si="3"/>
        <v>0</v>
      </c>
      <c r="AB108" s="171" t="str">
        <f t="shared" si="4"/>
        <v/>
      </c>
    </row>
    <row r="109" spans="1:28" s="171" customFormat="1" ht="20.399999999999999">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IF(C109="",NA(),MATCH($B109&amp;$C109,'Smelter Look-up'!$J:$J,0))</f>
        <v>#N/A</v>
      </c>
      <c r="X109" s="171">
        <f t="shared" ca="1" si="3"/>
        <v>0</v>
      </c>
      <c r="AB109" s="171" t="str">
        <f t="shared" si="4"/>
        <v/>
      </c>
    </row>
    <row r="110" spans="1:28" s="171" customFormat="1" ht="20.399999999999999">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IF(C110="",NA(),MATCH($B110&amp;$C110,'Smelter Look-up'!$J:$J,0))</f>
        <v>#N/A</v>
      </c>
      <c r="X110" s="171">
        <f t="shared" ca="1" si="3"/>
        <v>0</v>
      </c>
      <c r="AB110" s="171" t="str">
        <f t="shared" si="4"/>
        <v/>
      </c>
    </row>
    <row r="111" spans="1:28" s="171" customFormat="1" ht="20.399999999999999">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IF(C111="",NA(),MATCH($B111&amp;$C111,'Smelter Look-up'!$J:$J,0))</f>
        <v>#N/A</v>
      </c>
      <c r="X111" s="171">
        <f t="shared" ca="1" si="3"/>
        <v>0</v>
      </c>
      <c r="AB111" s="171" t="str">
        <f t="shared" si="4"/>
        <v/>
      </c>
    </row>
    <row r="112" spans="1:28" s="171" customFormat="1" ht="20.399999999999999">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IF(C112="",NA(),MATCH($B112&amp;$C112,'Smelter Look-up'!$J:$J,0))</f>
        <v>#N/A</v>
      </c>
      <c r="X112" s="171">
        <f t="shared" ca="1" si="3"/>
        <v>0</v>
      </c>
      <c r="AB112" s="171" t="str">
        <f t="shared" si="4"/>
        <v/>
      </c>
    </row>
    <row r="113" spans="1:28" s="171" customFormat="1" ht="20.399999999999999">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IF(C113="",NA(),MATCH($B113&amp;$C113,'Smelter Look-up'!$J:$J,0))</f>
        <v>#N/A</v>
      </c>
      <c r="X113" s="171">
        <f t="shared" ca="1" si="3"/>
        <v>0</v>
      </c>
      <c r="AB113" s="171" t="str">
        <f t="shared" si="4"/>
        <v/>
      </c>
    </row>
    <row r="114" spans="1:28" s="171" customFormat="1" ht="20.399999999999999">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IF(C114="",NA(),MATCH($B114&amp;$C114,'Smelter Look-up'!$J:$J,0))</f>
        <v>#N/A</v>
      </c>
      <c r="X114" s="171">
        <f t="shared" ca="1" si="3"/>
        <v>0</v>
      </c>
      <c r="AB114" s="171" t="str">
        <f t="shared" si="4"/>
        <v/>
      </c>
    </row>
    <row r="115" spans="1:28" s="171" customFormat="1" ht="20.399999999999999">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IF(C115="",NA(),MATCH($B115&amp;$C115,'Smelter Look-up'!$J:$J,0))</f>
        <v>#N/A</v>
      </c>
      <c r="X115" s="171">
        <f t="shared" ca="1" si="3"/>
        <v>0</v>
      </c>
      <c r="AB115" s="171" t="str">
        <f t="shared" si="4"/>
        <v/>
      </c>
    </row>
    <row r="116" spans="1:28" s="171" customFormat="1" ht="20.399999999999999">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IF(C116="",NA(),MATCH($B116&amp;$C116,'Smelter Look-up'!$J:$J,0))</f>
        <v>#N/A</v>
      </c>
      <c r="X116" s="171">
        <f t="shared" ca="1" si="3"/>
        <v>0</v>
      </c>
      <c r="AB116" s="171" t="str">
        <f t="shared" si="4"/>
        <v/>
      </c>
    </row>
    <row r="117" spans="1:28" s="171" customFormat="1" ht="20.399999999999999">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IF(C117="",NA(),MATCH($B117&amp;$C117,'Smelter Look-up'!$J:$J,0))</f>
        <v>#N/A</v>
      </c>
      <c r="X117" s="171">
        <f t="shared" ca="1" si="3"/>
        <v>0</v>
      </c>
      <c r="AB117" s="171" t="str">
        <f t="shared" si="4"/>
        <v/>
      </c>
    </row>
    <row r="118" spans="1:28" s="171" customFormat="1" ht="20.399999999999999">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IF(B118="","",IF(ISERROR(MATCH($J118,SorP!$B$1:$B$6226,0)),"",INDIRECT("'SorP'!$A$"&amp;MATCH($S118&amp;$J118,SorP!C:C,0))))</f>
        <v/>
      </c>
      <c r="U118" s="169"/>
      <c r="V118" s="170" t="e">
        <f>IF(C118="",NA(),MATCH($B118&amp;$C118,'Smelter Look-up'!$J:$J,0))</f>
        <v>#N/A</v>
      </c>
      <c r="X118" s="171">
        <f t="shared" ca="1" si="3"/>
        <v>0</v>
      </c>
      <c r="AB118" s="171" t="str">
        <f t="shared" si="4"/>
        <v/>
      </c>
    </row>
    <row r="119" spans="1:28" s="171" customFormat="1" ht="20.399999999999999">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IF(B119="","",IF(ISERROR(MATCH($J119,SorP!$B$1:$B$6226,0)),"",INDIRECT("'SorP'!$A$"&amp;MATCH($S119&amp;$J119,SorP!C:C,0))))</f>
        <v/>
      </c>
      <c r="U119" s="169"/>
      <c r="V119" s="170" t="e">
        <f>IF(C119="",NA(),MATCH($B119&amp;$C119,'Smelter Look-up'!$J:$J,0))</f>
        <v>#N/A</v>
      </c>
      <c r="X119" s="171">
        <f t="shared" ca="1" si="3"/>
        <v>0</v>
      </c>
      <c r="AB119" s="171" t="str">
        <f t="shared" si="4"/>
        <v/>
      </c>
    </row>
    <row r="120" spans="1:28" s="171" customFormat="1" ht="20.399999999999999">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IF(B120="","",IF(ISERROR(MATCH($J120,SorP!$B$1:$B$6226,0)),"",INDIRECT("'SorP'!$A$"&amp;MATCH($S120&amp;$J120,SorP!C:C,0))))</f>
        <v/>
      </c>
      <c r="U120" s="169"/>
      <c r="V120" s="170" t="e">
        <f>IF(C120="",NA(),MATCH($B120&amp;$C120,'Smelter Look-up'!$J:$J,0))</f>
        <v>#N/A</v>
      </c>
      <c r="X120" s="171">
        <f t="shared" ca="1" si="3"/>
        <v>0</v>
      </c>
      <c r="AB120" s="171" t="str">
        <f t="shared" si="4"/>
        <v/>
      </c>
    </row>
    <row r="121" spans="1:28" s="171" customFormat="1" ht="20.399999999999999">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IF(B121="","",IF(ISERROR(MATCH($J121,SorP!$B$1:$B$6226,0)),"",INDIRECT("'SorP'!$A$"&amp;MATCH($S121&amp;$J121,SorP!C:C,0))))</f>
        <v/>
      </c>
      <c r="U121" s="169"/>
      <c r="V121" s="170" t="e">
        <f>IF(C121="",NA(),MATCH($B121&amp;$C121,'Smelter Look-up'!$J:$J,0))</f>
        <v>#N/A</v>
      </c>
      <c r="X121" s="171">
        <f t="shared" ca="1" si="3"/>
        <v>0</v>
      </c>
      <c r="AB121" s="171" t="str">
        <f t="shared" si="4"/>
        <v/>
      </c>
    </row>
    <row r="122" spans="1:28" s="171" customFormat="1" ht="20.399999999999999">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IF(B122="","",IF(ISERROR(MATCH($J122,SorP!$B$1:$B$6226,0)),"",INDIRECT("'SorP'!$A$"&amp;MATCH($S122&amp;$J122,SorP!C:C,0))))</f>
        <v/>
      </c>
      <c r="U122" s="169"/>
      <c r="V122" s="170" t="e">
        <f>IF(C122="",NA(),MATCH($B122&amp;$C122,'Smelter Look-up'!$J:$J,0))</f>
        <v>#N/A</v>
      </c>
      <c r="X122" s="171">
        <f t="shared" ca="1" si="3"/>
        <v>0</v>
      </c>
      <c r="AB122" s="171" t="str">
        <f t="shared" si="4"/>
        <v/>
      </c>
    </row>
    <row r="123" spans="1:28" s="171" customFormat="1" ht="20.399999999999999">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IF(B123="","",IF(ISERROR(MATCH($J123,SorP!$B$1:$B$6226,0)),"",INDIRECT("'SorP'!$A$"&amp;MATCH($S123&amp;$J123,SorP!C:C,0))))</f>
        <v/>
      </c>
      <c r="U123" s="169"/>
      <c r="V123" s="170" t="e">
        <f>IF(C123="",NA(),MATCH($B123&amp;$C123,'Smelter Look-up'!$J:$J,0))</f>
        <v>#N/A</v>
      </c>
      <c r="X123" s="171">
        <f t="shared" ca="1" si="3"/>
        <v>0</v>
      </c>
      <c r="AB123" s="171" t="str">
        <f t="shared" si="4"/>
        <v/>
      </c>
    </row>
    <row r="124" spans="1:28" s="171" customFormat="1" ht="20.399999999999999">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IF(B124="","",IF(ISERROR(MATCH($J124,SorP!$B$1:$B$6226,0)),"",INDIRECT("'SorP'!$A$"&amp;MATCH($S124&amp;$J124,SorP!C:C,0))))</f>
        <v/>
      </c>
      <c r="U124" s="169"/>
      <c r="V124" s="170" t="e">
        <f>IF(C124="",NA(),MATCH($B124&amp;$C124,'Smelter Look-up'!$J:$J,0))</f>
        <v>#N/A</v>
      </c>
      <c r="X124" s="171">
        <f t="shared" ca="1" si="3"/>
        <v>0</v>
      </c>
      <c r="AB124" s="171" t="str">
        <f t="shared" si="4"/>
        <v/>
      </c>
    </row>
    <row r="125" spans="1:28" s="171" customFormat="1" ht="20.399999999999999">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IF(B125="","",IF(ISERROR(MATCH($J125,SorP!$B$1:$B$6226,0)),"",INDIRECT("'SorP'!$A$"&amp;MATCH($S125&amp;$J125,SorP!C:C,0))))</f>
        <v/>
      </c>
      <c r="U125" s="169"/>
      <c r="V125" s="170" t="e">
        <f>IF(C125="",NA(),MATCH($B125&amp;$C125,'Smelter Look-up'!$J:$J,0))</f>
        <v>#N/A</v>
      </c>
      <c r="X125" s="171">
        <f t="shared" ca="1" si="3"/>
        <v>0</v>
      </c>
      <c r="AB125" s="171" t="str">
        <f t="shared" si="4"/>
        <v/>
      </c>
    </row>
    <row r="126" spans="1:28" s="171" customFormat="1" ht="20.399999999999999">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IF(B126="","",IF(ISERROR(MATCH($J126,SorP!$B$1:$B$6226,0)),"",INDIRECT("'SorP'!$A$"&amp;MATCH($S126&amp;$J126,SorP!C:C,0))))</f>
        <v/>
      </c>
      <c r="U126" s="169"/>
      <c r="V126" s="170" t="e">
        <f>IF(C126="",NA(),MATCH($B126&amp;$C126,'Smelter Look-up'!$J:$J,0))</f>
        <v>#N/A</v>
      </c>
      <c r="X126" s="171">
        <f t="shared" ca="1" si="3"/>
        <v>0</v>
      </c>
      <c r="AB126" s="171" t="str">
        <f t="shared" si="4"/>
        <v/>
      </c>
    </row>
    <row r="127" spans="1:28" s="171" customFormat="1" ht="20.399999999999999">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5"/>
        <v/>
      </c>
      <c r="T127" s="156" t="str">
        <f ca="1">IF(B127="","",IF(ISERROR(MATCH($J127,SorP!$B$1:$B$6226,0)),"",INDIRECT("'SorP'!$A$"&amp;MATCH($S127&amp;$J127,SorP!C:C,0))))</f>
        <v/>
      </c>
      <c r="U127" s="169"/>
      <c r="V127" s="170" t="e">
        <f>IF(C127="",NA(),MATCH($B127&amp;$C127,'Smelter Look-up'!$J:$J,0))</f>
        <v>#N/A</v>
      </c>
      <c r="X127" s="171">
        <f t="shared" ref="X127:X190" ca="1" si="6">IF(AND(C127="Smelter not listed",OR(LEN(D127)=0,LEN(E127)=0)),1,0)</f>
        <v>0</v>
      </c>
      <c r="AB127" s="171" t="str">
        <f t="shared" ref="AB127:AB190" si="7">B127&amp;C127</f>
        <v/>
      </c>
    </row>
    <row r="128" spans="1:28" s="171" customFormat="1" ht="20.399999999999999">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ref="S128:S191" ca="1" si="8">IF(B128="","",IF(ISERROR(MATCH($E128,CL,0)),"Unknown",INDIRECT("'C'!$A$"&amp;MATCH($E128,CL,0)+1)))</f>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399999999999999">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399999999999999">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399999999999999">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399999999999999">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399999999999999">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399999999999999">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399999999999999">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399999999999999">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399999999999999">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399999999999999">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399999999999999">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399999999999999">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399999999999999">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399999999999999">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399999999999999">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399999999999999">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399999999999999">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399999999999999">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399999999999999">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399999999999999">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399999999999999">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399999999999999">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399999999999999">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399999999999999">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399999999999999">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399999999999999">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399999999999999">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399999999999999">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399999999999999">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399999999999999">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399999999999999">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399999999999999">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399999999999999">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399999999999999">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399999999999999">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399999999999999">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399999999999999">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399999999999999">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399999999999999">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399999999999999">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0.399999999999999">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0.399999999999999">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0.399999999999999">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0.399999999999999">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0.399999999999999">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0.399999999999999">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20.399999999999999">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20.399999999999999">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20.399999999999999">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20.399999999999999">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20.399999999999999">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20.399999999999999">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20.399999999999999">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ca="1" si="6"/>
        <v>0</v>
      </c>
      <c r="AB181" s="171" t="str">
        <f t="shared" si="7"/>
        <v/>
      </c>
    </row>
    <row r="182" spans="1:28" s="171" customFormat="1" ht="20.399999999999999">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IF(B182="","",IF(ISERROR(MATCH($J182,SorP!$B$1:$B$6226,0)),"",INDIRECT("'SorP'!$A$"&amp;MATCH($S182&amp;$J182,SorP!C:C,0))))</f>
        <v/>
      </c>
      <c r="U182" s="169"/>
      <c r="V182" s="170" t="e">
        <f>IF(C182="",NA(),MATCH($B182&amp;$C182,'Smelter Look-up'!$J:$J,0))</f>
        <v>#N/A</v>
      </c>
      <c r="X182" s="171">
        <f t="shared" ca="1" si="6"/>
        <v>0</v>
      </c>
      <c r="AB182" s="171" t="str">
        <f t="shared" si="7"/>
        <v/>
      </c>
    </row>
    <row r="183" spans="1:28" s="171" customFormat="1" ht="20.399999999999999">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IF(B183="","",IF(ISERROR(MATCH($J183,SorP!$B$1:$B$6226,0)),"",INDIRECT("'SorP'!$A$"&amp;MATCH($S183&amp;$J183,SorP!C:C,0))))</f>
        <v/>
      </c>
      <c r="U183" s="169"/>
      <c r="V183" s="170" t="e">
        <f>IF(C183="",NA(),MATCH($B183&amp;$C183,'Smelter Look-up'!$J:$J,0))</f>
        <v>#N/A</v>
      </c>
      <c r="X183" s="171">
        <f t="shared" ca="1" si="6"/>
        <v>0</v>
      </c>
      <c r="AB183" s="171" t="str">
        <f t="shared" si="7"/>
        <v/>
      </c>
    </row>
    <row r="184" spans="1:28" s="171" customFormat="1" ht="20.399999999999999">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IF(B184="","",IF(ISERROR(MATCH($J184,SorP!$B$1:$B$6226,0)),"",INDIRECT("'SorP'!$A$"&amp;MATCH($S184&amp;$J184,SorP!C:C,0))))</f>
        <v/>
      </c>
      <c r="U184" s="169"/>
      <c r="V184" s="170" t="e">
        <f>IF(C184="",NA(),MATCH($B184&amp;$C184,'Smelter Look-up'!$J:$J,0))</f>
        <v>#N/A</v>
      </c>
      <c r="X184" s="171">
        <f t="shared" ca="1" si="6"/>
        <v>0</v>
      </c>
      <c r="AB184" s="171" t="str">
        <f t="shared" si="7"/>
        <v/>
      </c>
    </row>
    <row r="185" spans="1:28" s="171" customFormat="1" ht="20.399999999999999">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IF(B185="","",IF(ISERROR(MATCH($J185,SorP!$B$1:$B$6226,0)),"",INDIRECT("'SorP'!$A$"&amp;MATCH($S185&amp;$J185,SorP!C:C,0))))</f>
        <v/>
      </c>
      <c r="U185" s="169"/>
      <c r="V185" s="170" t="e">
        <f>IF(C185="",NA(),MATCH($B185&amp;$C185,'Smelter Look-up'!$J:$J,0))</f>
        <v>#N/A</v>
      </c>
      <c r="X185" s="171">
        <f t="shared" ca="1" si="6"/>
        <v>0</v>
      </c>
      <c r="AB185" s="171" t="str">
        <f t="shared" si="7"/>
        <v/>
      </c>
    </row>
    <row r="186" spans="1:28" s="171" customFormat="1" ht="20.399999999999999">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IF(B186="","",IF(ISERROR(MATCH($J186,SorP!$B$1:$B$6226,0)),"",INDIRECT("'SorP'!$A$"&amp;MATCH($S186&amp;$J186,SorP!C:C,0))))</f>
        <v/>
      </c>
      <c r="U186" s="169"/>
      <c r="V186" s="170" t="e">
        <f>IF(C186="",NA(),MATCH($B186&amp;$C186,'Smelter Look-up'!$J:$J,0))</f>
        <v>#N/A</v>
      </c>
      <c r="X186" s="171">
        <f t="shared" ca="1" si="6"/>
        <v>0</v>
      </c>
      <c r="AB186" s="171" t="str">
        <f t="shared" si="7"/>
        <v/>
      </c>
    </row>
    <row r="187" spans="1:28" s="171" customFormat="1" ht="20.399999999999999">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IF(B187="","",IF(ISERROR(MATCH($J187,SorP!$B$1:$B$6226,0)),"",INDIRECT("'SorP'!$A$"&amp;MATCH($S187&amp;$J187,SorP!C:C,0))))</f>
        <v/>
      </c>
      <c r="U187" s="169"/>
      <c r="V187" s="170" t="e">
        <f>IF(C187="",NA(),MATCH($B187&amp;$C187,'Smelter Look-up'!$J:$J,0))</f>
        <v>#N/A</v>
      </c>
      <c r="X187" s="171">
        <f t="shared" ca="1" si="6"/>
        <v>0</v>
      </c>
      <c r="AB187" s="171" t="str">
        <f t="shared" si="7"/>
        <v/>
      </c>
    </row>
    <row r="188" spans="1:28" s="171" customFormat="1" ht="20.399999999999999">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IF(B188="","",IF(ISERROR(MATCH($J188,SorP!$B$1:$B$6226,0)),"",INDIRECT("'SorP'!$A$"&amp;MATCH($S188&amp;$J188,SorP!C:C,0))))</f>
        <v/>
      </c>
      <c r="U188" s="169"/>
      <c r="V188" s="170" t="e">
        <f>IF(C188="",NA(),MATCH($B188&amp;$C188,'Smelter Look-up'!$J:$J,0))</f>
        <v>#N/A</v>
      </c>
      <c r="X188" s="171">
        <f t="shared" ca="1" si="6"/>
        <v>0</v>
      </c>
      <c r="AB188" s="171" t="str">
        <f t="shared" si="7"/>
        <v/>
      </c>
    </row>
    <row r="189" spans="1:28" s="171" customFormat="1" ht="20.399999999999999">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IF(B189="","",IF(ISERROR(MATCH($J189,SorP!$B$1:$B$6226,0)),"",INDIRECT("'SorP'!$A$"&amp;MATCH($S189&amp;$J189,SorP!C:C,0))))</f>
        <v/>
      </c>
      <c r="U189" s="169"/>
      <c r="V189" s="170" t="e">
        <f>IF(C189="",NA(),MATCH($B189&amp;$C189,'Smelter Look-up'!$J:$J,0))</f>
        <v>#N/A</v>
      </c>
      <c r="X189" s="171">
        <f t="shared" ca="1" si="6"/>
        <v>0</v>
      </c>
      <c r="AB189" s="171" t="str">
        <f t="shared" si="7"/>
        <v/>
      </c>
    </row>
    <row r="190" spans="1:28" s="171" customFormat="1" ht="20.399999999999999">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IF(B190="","",IF(ISERROR(MATCH($J190,SorP!$B$1:$B$6226,0)),"",INDIRECT("'SorP'!$A$"&amp;MATCH($S190&amp;$J190,SorP!C:C,0))))</f>
        <v/>
      </c>
      <c r="U190" s="169"/>
      <c r="V190" s="170" t="e">
        <f>IF(C190="",NA(),MATCH($B190&amp;$C190,'Smelter Look-up'!$J:$J,0))</f>
        <v>#N/A</v>
      </c>
      <c r="X190" s="171">
        <f t="shared" ca="1" si="6"/>
        <v>0</v>
      </c>
      <c r="AB190" s="171" t="str">
        <f t="shared" si="7"/>
        <v/>
      </c>
    </row>
    <row r="191" spans="1:28" s="171" customFormat="1" ht="20.399999999999999">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8"/>
        <v/>
      </c>
      <c r="T191" s="156" t="str">
        <f ca="1">IF(B191="","",IF(ISERROR(MATCH($J191,SorP!$B$1:$B$6226,0)),"",INDIRECT("'SorP'!$A$"&amp;MATCH($S191&amp;$J191,SorP!C:C,0))))</f>
        <v/>
      </c>
      <c r="U191" s="169"/>
      <c r="V191" s="170" t="e">
        <f>IF(C191="",NA(),MATCH($B191&amp;$C191,'Smelter Look-up'!$J:$J,0))</f>
        <v>#N/A</v>
      </c>
      <c r="X191" s="171">
        <f t="shared" ref="X191:X254" ca="1" si="9">IF(AND(C191="Smelter not listed",OR(LEN(D191)=0,LEN(E191)=0)),1,0)</f>
        <v>0</v>
      </c>
      <c r="AB191" s="171" t="str">
        <f t="shared" ref="AB191:AB254" si="10">B191&amp;C191</f>
        <v/>
      </c>
    </row>
    <row r="192" spans="1:28" s="171" customFormat="1" ht="20.399999999999999">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ref="S192:S255" ca="1" si="11">IF(B192="","",IF(ISERROR(MATCH($E192,CL,0)),"Unknown",INDIRECT("'C'!$A$"&amp;MATCH($E192,CL,0)+1)))</f>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399999999999999">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399999999999999">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399999999999999">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399999999999999">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399999999999999">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399999999999999">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399999999999999">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399999999999999">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399999999999999">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399999999999999">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399999999999999">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399999999999999">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399999999999999">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399999999999999">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399999999999999">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399999999999999">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399999999999999">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399999999999999">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399999999999999">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399999999999999">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399999999999999">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399999999999999">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399999999999999">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399999999999999">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399999999999999">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399999999999999">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399999999999999">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399999999999999">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399999999999999">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399999999999999">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399999999999999">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399999999999999">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399999999999999">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399999999999999">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399999999999999">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399999999999999">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399999999999999">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399999999999999">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399999999999999">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399999999999999">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0.399999999999999">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0.399999999999999">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0.399999999999999">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0.399999999999999">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0.399999999999999">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0.399999999999999">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20.399999999999999">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20.399999999999999">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20.399999999999999">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20.399999999999999">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20.399999999999999">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20.399999999999999">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20.399999999999999">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ca="1" si="9"/>
        <v>0</v>
      </c>
      <c r="AB245" s="171" t="str">
        <f t="shared" si="10"/>
        <v/>
      </c>
    </row>
    <row r="246" spans="1:28" s="171" customFormat="1" ht="20.399999999999999">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IF(B246="","",IF(ISERROR(MATCH($J246,SorP!$B$1:$B$6226,0)),"",INDIRECT("'SorP'!$A$"&amp;MATCH($S246&amp;$J246,SorP!C:C,0))))</f>
        <v/>
      </c>
      <c r="U246" s="169"/>
      <c r="V246" s="170" t="e">
        <f>IF(C246="",NA(),MATCH($B246&amp;$C246,'Smelter Look-up'!$J:$J,0))</f>
        <v>#N/A</v>
      </c>
      <c r="X246" s="171">
        <f t="shared" ca="1" si="9"/>
        <v>0</v>
      </c>
      <c r="AB246" s="171" t="str">
        <f t="shared" si="10"/>
        <v/>
      </c>
    </row>
    <row r="247" spans="1:28" s="171" customFormat="1" ht="20.399999999999999">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IF(B247="","",IF(ISERROR(MATCH($J247,SorP!$B$1:$B$6226,0)),"",INDIRECT("'SorP'!$A$"&amp;MATCH($S247&amp;$J247,SorP!C:C,0))))</f>
        <v/>
      </c>
      <c r="U247" s="169"/>
      <c r="V247" s="170" t="e">
        <f>IF(C247="",NA(),MATCH($B247&amp;$C247,'Smelter Look-up'!$J:$J,0))</f>
        <v>#N/A</v>
      </c>
      <c r="X247" s="171">
        <f t="shared" ca="1" si="9"/>
        <v>0</v>
      </c>
      <c r="AB247" s="171" t="str">
        <f t="shared" si="10"/>
        <v/>
      </c>
    </row>
    <row r="248" spans="1:28" s="171" customFormat="1" ht="20.399999999999999">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IF(B248="","",IF(ISERROR(MATCH($J248,SorP!$B$1:$B$6226,0)),"",INDIRECT("'SorP'!$A$"&amp;MATCH($S248&amp;$J248,SorP!C:C,0))))</f>
        <v/>
      </c>
      <c r="U248" s="169"/>
      <c r="V248" s="170" t="e">
        <f>IF(C248="",NA(),MATCH($B248&amp;$C248,'Smelter Look-up'!$J:$J,0))</f>
        <v>#N/A</v>
      </c>
      <c r="X248" s="171">
        <f t="shared" ca="1" si="9"/>
        <v>0</v>
      </c>
      <c r="AB248" s="171" t="str">
        <f t="shared" si="10"/>
        <v/>
      </c>
    </row>
    <row r="249" spans="1:28" s="171" customFormat="1" ht="20.399999999999999">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IF(B249="","",IF(ISERROR(MATCH($J249,SorP!$B$1:$B$6226,0)),"",INDIRECT("'SorP'!$A$"&amp;MATCH($S249&amp;$J249,SorP!C:C,0))))</f>
        <v/>
      </c>
      <c r="U249" s="169"/>
      <c r="V249" s="170" t="e">
        <f>IF(C249="",NA(),MATCH($B249&amp;$C249,'Smelter Look-up'!$J:$J,0))</f>
        <v>#N/A</v>
      </c>
      <c r="X249" s="171">
        <f t="shared" ca="1" si="9"/>
        <v>0</v>
      </c>
      <c r="AB249" s="171" t="str">
        <f t="shared" si="10"/>
        <v/>
      </c>
    </row>
    <row r="250" spans="1:28" s="171" customFormat="1" ht="20.399999999999999">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IF(B250="","",IF(ISERROR(MATCH($J250,SorP!$B$1:$B$6226,0)),"",INDIRECT("'SorP'!$A$"&amp;MATCH($S250&amp;$J250,SorP!C:C,0))))</f>
        <v/>
      </c>
      <c r="U250" s="169"/>
      <c r="V250" s="170" t="e">
        <f>IF(C250="",NA(),MATCH($B250&amp;$C250,'Smelter Look-up'!$J:$J,0))</f>
        <v>#N/A</v>
      </c>
      <c r="X250" s="171">
        <f t="shared" ca="1" si="9"/>
        <v>0</v>
      </c>
      <c r="AB250" s="171" t="str">
        <f t="shared" si="10"/>
        <v/>
      </c>
    </row>
    <row r="251" spans="1:28" s="171" customFormat="1" ht="20.399999999999999">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IF(B251="","",IF(ISERROR(MATCH($J251,SorP!$B$1:$B$6226,0)),"",INDIRECT("'SorP'!$A$"&amp;MATCH($S251&amp;$J251,SorP!C:C,0))))</f>
        <v/>
      </c>
      <c r="U251" s="169"/>
      <c r="V251" s="170" t="e">
        <f>IF(C251="",NA(),MATCH($B251&amp;$C251,'Smelter Look-up'!$J:$J,0))</f>
        <v>#N/A</v>
      </c>
      <c r="X251" s="171">
        <f t="shared" ca="1" si="9"/>
        <v>0</v>
      </c>
      <c r="AB251" s="171" t="str">
        <f t="shared" si="10"/>
        <v/>
      </c>
    </row>
    <row r="252" spans="1:28" s="171" customFormat="1" ht="20.399999999999999">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IF(B252="","",IF(ISERROR(MATCH($J252,SorP!$B$1:$B$6226,0)),"",INDIRECT("'SorP'!$A$"&amp;MATCH($S252&amp;$J252,SorP!C:C,0))))</f>
        <v/>
      </c>
      <c r="U252" s="169"/>
      <c r="V252" s="170" t="e">
        <f>IF(C252="",NA(),MATCH($B252&amp;$C252,'Smelter Look-up'!$J:$J,0))</f>
        <v>#N/A</v>
      </c>
      <c r="X252" s="171">
        <f t="shared" ca="1" si="9"/>
        <v>0</v>
      </c>
      <c r="AB252" s="171" t="str">
        <f t="shared" si="10"/>
        <v/>
      </c>
    </row>
    <row r="253" spans="1:28" s="171" customFormat="1" ht="20.399999999999999">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IF(B253="","",IF(ISERROR(MATCH($J253,SorP!$B$1:$B$6226,0)),"",INDIRECT("'SorP'!$A$"&amp;MATCH($S253&amp;$J253,SorP!C:C,0))))</f>
        <v/>
      </c>
      <c r="U253" s="169"/>
      <c r="V253" s="170" t="e">
        <f>IF(C253="",NA(),MATCH($B253&amp;$C253,'Smelter Look-up'!$J:$J,0))</f>
        <v>#N/A</v>
      </c>
      <c r="X253" s="171">
        <f t="shared" ca="1" si="9"/>
        <v>0</v>
      </c>
      <c r="AB253" s="171" t="str">
        <f t="shared" si="10"/>
        <v/>
      </c>
    </row>
    <row r="254" spans="1:28" s="171" customFormat="1" ht="20.399999999999999">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IF(B254="","",IF(ISERROR(MATCH($J254,SorP!$B$1:$B$6226,0)),"",INDIRECT("'SorP'!$A$"&amp;MATCH($S254&amp;$J254,SorP!C:C,0))))</f>
        <v/>
      </c>
      <c r="U254" s="169"/>
      <c r="V254" s="170" t="e">
        <f>IF(C254="",NA(),MATCH($B254&amp;$C254,'Smelter Look-up'!$J:$J,0))</f>
        <v>#N/A</v>
      </c>
      <c r="X254" s="171">
        <f t="shared" ca="1" si="9"/>
        <v>0</v>
      </c>
      <c r="AB254" s="171" t="str">
        <f t="shared" si="10"/>
        <v/>
      </c>
    </row>
    <row r="255" spans="1:28" s="171" customFormat="1" ht="20.399999999999999">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1"/>
        <v/>
      </c>
      <c r="T255" s="156" t="str">
        <f ca="1">IF(B255="","",IF(ISERROR(MATCH($J255,SorP!$B$1:$B$6226,0)),"",INDIRECT("'SorP'!$A$"&amp;MATCH($S255&amp;$J255,SorP!C:C,0))))</f>
        <v/>
      </c>
      <c r="U255" s="169"/>
      <c r="V255" s="170" t="e">
        <f>IF(C255="",NA(),MATCH($B255&amp;$C255,'Smelter Look-up'!$J:$J,0))</f>
        <v>#N/A</v>
      </c>
      <c r="X255" s="171">
        <f t="shared" ref="X255:X318" ca="1" si="12">IF(AND(C255="Smelter not listed",OR(LEN(D255)=0,LEN(E255)=0)),1,0)</f>
        <v>0</v>
      </c>
      <c r="AB255" s="171" t="str">
        <f t="shared" ref="AB255:AB318" si="13">B255&amp;C255</f>
        <v/>
      </c>
    </row>
    <row r="256" spans="1:28" s="171" customFormat="1" ht="20.399999999999999">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ref="S256:S319" ca="1" si="14">IF(B256="","",IF(ISERROR(MATCH($E256,CL,0)),"Unknown",INDIRECT("'C'!$A$"&amp;MATCH($E256,CL,0)+1)))</f>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399999999999999">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399999999999999">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399999999999999">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399999999999999">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399999999999999">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399999999999999">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399999999999999">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399999999999999">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399999999999999">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399999999999999">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399999999999999">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399999999999999">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399999999999999">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399999999999999">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399999999999999">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399999999999999">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399999999999999">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399999999999999">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399999999999999">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399999999999999">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399999999999999">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399999999999999">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399999999999999">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399999999999999">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399999999999999">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399999999999999">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399999999999999">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399999999999999">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399999999999999">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399999999999999">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399999999999999">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399999999999999">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399999999999999">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399999999999999">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399999999999999">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399999999999999">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399999999999999">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399999999999999">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399999999999999">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399999999999999">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0.399999999999999">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0.399999999999999">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0.399999999999999">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0.399999999999999">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0.399999999999999">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0.399999999999999">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20.399999999999999">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20.399999999999999">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20.399999999999999">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20.399999999999999">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20.399999999999999">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20.399999999999999">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20.399999999999999">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ca="1" si="12"/>
        <v>0</v>
      </c>
      <c r="AB309" s="171" t="str">
        <f t="shared" si="13"/>
        <v/>
      </c>
    </row>
    <row r="310" spans="1:28" s="171" customFormat="1" ht="20.399999999999999">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IF(B310="","",IF(ISERROR(MATCH($J310,SorP!$B$1:$B$6226,0)),"",INDIRECT("'SorP'!$A$"&amp;MATCH($S310&amp;$J310,SorP!C:C,0))))</f>
        <v/>
      </c>
      <c r="U310" s="169"/>
      <c r="V310" s="170" t="e">
        <f>IF(C310="",NA(),MATCH($B310&amp;$C310,'Smelter Look-up'!$J:$J,0))</f>
        <v>#N/A</v>
      </c>
      <c r="X310" s="171">
        <f t="shared" ca="1" si="12"/>
        <v>0</v>
      </c>
      <c r="AB310" s="171" t="str">
        <f t="shared" si="13"/>
        <v/>
      </c>
    </row>
    <row r="311" spans="1:28" s="171" customFormat="1" ht="20.399999999999999">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IF(B311="","",IF(ISERROR(MATCH($J311,SorP!$B$1:$B$6226,0)),"",INDIRECT("'SorP'!$A$"&amp;MATCH($S311&amp;$J311,SorP!C:C,0))))</f>
        <v/>
      </c>
      <c r="U311" s="169"/>
      <c r="V311" s="170" t="e">
        <f>IF(C311="",NA(),MATCH($B311&amp;$C311,'Smelter Look-up'!$J:$J,0))</f>
        <v>#N/A</v>
      </c>
      <c r="X311" s="171">
        <f t="shared" ca="1" si="12"/>
        <v>0</v>
      </c>
      <c r="AB311" s="171" t="str">
        <f t="shared" si="13"/>
        <v/>
      </c>
    </row>
    <row r="312" spans="1:28" s="171" customFormat="1" ht="20.399999999999999">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IF(B312="","",IF(ISERROR(MATCH($J312,SorP!$B$1:$B$6226,0)),"",INDIRECT("'SorP'!$A$"&amp;MATCH($S312&amp;$J312,SorP!C:C,0))))</f>
        <v/>
      </c>
      <c r="U312" s="169"/>
      <c r="V312" s="170" t="e">
        <f>IF(C312="",NA(),MATCH($B312&amp;$C312,'Smelter Look-up'!$J:$J,0))</f>
        <v>#N/A</v>
      </c>
      <c r="X312" s="171">
        <f t="shared" ca="1" si="12"/>
        <v>0</v>
      </c>
      <c r="AB312" s="171" t="str">
        <f t="shared" si="13"/>
        <v/>
      </c>
    </row>
    <row r="313" spans="1:28" s="171" customFormat="1" ht="20.399999999999999">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IF(B313="","",IF(ISERROR(MATCH($J313,SorP!$B$1:$B$6226,0)),"",INDIRECT("'SorP'!$A$"&amp;MATCH($S313&amp;$J313,SorP!C:C,0))))</f>
        <v/>
      </c>
      <c r="U313" s="169"/>
      <c r="V313" s="170" t="e">
        <f>IF(C313="",NA(),MATCH($B313&amp;$C313,'Smelter Look-up'!$J:$J,0))</f>
        <v>#N/A</v>
      </c>
      <c r="X313" s="171">
        <f t="shared" ca="1" si="12"/>
        <v>0</v>
      </c>
      <c r="AB313" s="171" t="str">
        <f t="shared" si="13"/>
        <v/>
      </c>
    </row>
    <row r="314" spans="1:28" s="171" customFormat="1" ht="20.399999999999999">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IF(B314="","",IF(ISERROR(MATCH($J314,SorP!$B$1:$B$6226,0)),"",INDIRECT("'SorP'!$A$"&amp;MATCH($S314&amp;$J314,SorP!C:C,0))))</f>
        <v/>
      </c>
      <c r="U314" s="169"/>
      <c r="V314" s="170" t="e">
        <f>IF(C314="",NA(),MATCH($B314&amp;$C314,'Smelter Look-up'!$J:$J,0))</f>
        <v>#N/A</v>
      </c>
      <c r="X314" s="171">
        <f t="shared" ca="1" si="12"/>
        <v>0</v>
      </c>
      <c r="AB314" s="171" t="str">
        <f t="shared" si="13"/>
        <v/>
      </c>
    </row>
    <row r="315" spans="1:28" s="171" customFormat="1" ht="20.399999999999999">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IF(B315="","",IF(ISERROR(MATCH($J315,SorP!$B$1:$B$6226,0)),"",INDIRECT("'SorP'!$A$"&amp;MATCH($S315&amp;$J315,SorP!C:C,0))))</f>
        <v/>
      </c>
      <c r="U315" s="169"/>
      <c r="V315" s="170" t="e">
        <f>IF(C315="",NA(),MATCH($B315&amp;$C315,'Smelter Look-up'!$J:$J,0))</f>
        <v>#N/A</v>
      </c>
      <c r="X315" s="171">
        <f t="shared" ca="1" si="12"/>
        <v>0</v>
      </c>
      <c r="AB315" s="171" t="str">
        <f t="shared" si="13"/>
        <v/>
      </c>
    </row>
    <row r="316" spans="1:28" s="171" customFormat="1" ht="20.399999999999999">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IF(B316="","",IF(ISERROR(MATCH($J316,SorP!$B$1:$B$6226,0)),"",INDIRECT("'SorP'!$A$"&amp;MATCH($S316&amp;$J316,SorP!C:C,0))))</f>
        <v/>
      </c>
      <c r="U316" s="169"/>
      <c r="V316" s="170" t="e">
        <f>IF(C316="",NA(),MATCH($B316&amp;$C316,'Smelter Look-up'!$J:$J,0))</f>
        <v>#N/A</v>
      </c>
      <c r="X316" s="171">
        <f t="shared" ca="1" si="12"/>
        <v>0</v>
      </c>
      <c r="AB316" s="171" t="str">
        <f t="shared" si="13"/>
        <v/>
      </c>
    </row>
    <row r="317" spans="1:28" s="171" customFormat="1" ht="20.399999999999999">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IF(B317="","",IF(ISERROR(MATCH($J317,SorP!$B$1:$B$6226,0)),"",INDIRECT("'SorP'!$A$"&amp;MATCH($S317&amp;$J317,SorP!C:C,0))))</f>
        <v/>
      </c>
      <c r="U317" s="169"/>
      <c r="V317" s="170" t="e">
        <f>IF(C317="",NA(),MATCH($B317&amp;$C317,'Smelter Look-up'!$J:$J,0))</f>
        <v>#N/A</v>
      </c>
      <c r="X317" s="171">
        <f t="shared" ca="1" si="12"/>
        <v>0</v>
      </c>
      <c r="AB317" s="171" t="str">
        <f t="shared" si="13"/>
        <v/>
      </c>
    </row>
    <row r="318" spans="1:28" s="171" customFormat="1" ht="20.399999999999999">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IF(B318="","",IF(ISERROR(MATCH($J318,SorP!$B$1:$B$6226,0)),"",INDIRECT("'SorP'!$A$"&amp;MATCH($S318&amp;$J318,SorP!C:C,0))))</f>
        <v/>
      </c>
      <c r="U318" s="169"/>
      <c r="V318" s="170" t="e">
        <f>IF(C318="",NA(),MATCH($B318&amp;$C318,'Smelter Look-up'!$J:$J,0))</f>
        <v>#N/A</v>
      </c>
      <c r="X318" s="171">
        <f t="shared" ca="1" si="12"/>
        <v>0</v>
      </c>
      <c r="AB318" s="171" t="str">
        <f t="shared" si="13"/>
        <v/>
      </c>
    </row>
    <row r="319" spans="1:28" s="171" customFormat="1" ht="20.399999999999999">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4"/>
        <v/>
      </c>
      <c r="T319" s="156" t="str">
        <f ca="1">IF(B319="","",IF(ISERROR(MATCH($J319,SorP!$B$1:$B$6226,0)),"",INDIRECT("'SorP'!$A$"&amp;MATCH($S319&amp;$J319,SorP!C:C,0))))</f>
        <v/>
      </c>
      <c r="U319" s="169"/>
      <c r="V319" s="170" t="e">
        <f>IF(C319="",NA(),MATCH($B319&amp;$C319,'Smelter Look-up'!$J:$J,0))</f>
        <v>#N/A</v>
      </c>
      <c r="X319" s="171">
        <f t="shared" ref="X319:X382" ca="1" si="15">IF(AND(C319="Smelter not listed",OR(LEN(D319)=0,LEN(E319)=0)),1,0)</f>
        <v>0</v>
      </c>
      <c r="AB319" s="171" t="str">
        <f t="shared" ref="AB319:AB382" si="16">B319&amp;C319</f>
        <v/>
      </c>
    </row>
    <row r="320" spans="1:28" s="171" customFormat="1" ht="20.399999999999999">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ref="S320:S383" ca="1" si="17">IF(B320="","",IF(ISERROR(MATCH($E320,CL,0)),"Unknown",INDIRECT("'C'!$A$"&amp;MATCH($E320,CL,0)+1)))</f>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399999999999999">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399999999999999">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399999999999999">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399999999999999">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399999999999999">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399999999999999">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399999999999999">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399999999999999">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399999999999999">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399999999999999">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399999999999999">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399999999999999">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399999999999999">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399999999999999">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399999999999999">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399999999999999">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399999999999999">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399999999999999">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399999999999999">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399999999999999">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399999999999999">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399999999999999">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399999999999999">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399999999999999">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399999999999999">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399999999999999">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399999999999999">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399999999999999">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399999999999999">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399999999999999">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399999999999999">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399999999999999">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399999999999999">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399999999999999">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399999999999999">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399999999999999">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399999999999999">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399999999999999">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399999999999999">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399999999999999">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0.399999999999999">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0.399999999999999">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0.399999999999999">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0.399999999999999">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0.399999999999999">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0.399999999999999">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20.399999999999999">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20.399999999999999">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20.399999999999999">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20.399999999999999">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20.399999999999999">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20.399999999999999">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20.399999999999999">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ca="1" si="15"/>
        <v>0</v>
      </c>
      <c r="AB373" s="171" t="str">
        <f t="shared" si="16"/>
        <v/>
      </c>
    </row>
    <row r="374" spans="1:28" s="171" customFormat="1" ht="20.399999999999999">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IF(B374="","",IF(ISERROR(MATCH($J374,SorP!$B$1:$B$6226,0)),"",INDIRECT("'SorP'!$A$"&amp;MATCH($S374&amp;$J374,SorP!C:C,0))))</f>
        <v/>
      </c>
      <c r="U374" s="169"/>
      <c r="V374" s="170" t="e">
        <f>IF(C374="",NA(),MATCH($B374&amp;$C374,'Smelter Look-up'!$J:$J,0))</f>
        <v>#N/A</v>
      </c>
      <c r="X374" s="171">
        <f t="shared" ca="1" si="15"/>
        <v>0</v>
      </c>
      <c r="AB374" s="171" t="str">
        <f t="shared" si="16"/>
        <v/>
      </c>
    </row>
    <row r="375" spans="1:28" s="171" customFormat="1" ht="20.399999999999999">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IF(B375="","",IF(ISERROR(MATCH($J375,SorP!$B$1:$B$6226,0)),"",INDIRECT("'SorP'!$A$"&amp;MATCH($S375&amp;$J375,SorP!C:C,0))))</f>
        <v/>
      </c>
      <c r="U375" s="169"/>
      <c r="V375" s="170" t="e">
        <f>IF(C375="",NA(),MATCH($B375&amp;$C375,'Smelter Look-up'!$J:$J,0))</f>
        <v>#N/A</v>
      </c>
      <c r="X375" s="171">
        <f t="shared" ca="1" si="15"/>
        <v>0</v>
      </c>
      <c r="AB375" s="171" t="str">
        <f t="shared" si="16"/>
        <v/>
      </c>
    </row>
    <row r="376" spans="1:28" s="171" customFormat="1" ht="20.399999999999999">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IF(B376="","",IF(ISERROR(MATCH($J376,SorP!$B$1:$B$6226,0)),"",INDIRECT("'SorP'!$A$"&amp;MATCH($S376&amp;$J376,SorP!C:C,0))))</f>
        <v/>
      </c>
      <c r="U376" s="169"/>
      <c r="V376" s="170" t="e">
        <f>IF(C376="",NA(),MATCH($B376&amp;$C376,'Smelter Look-up'!$J:$J,0))</f>
        <v>#N/A</v>
      </c>
      <c r="X376" s="171">
        <f t="shared" ca="1" si="15"/>
        <v>0</v>
      </c>
      <c r="AB376" s="171" t="str">
        <f t="shared" si="16"/>
        <v/>
      </c>
    </row>
    <row r="377" spans="1:28" s="171" customFormat="1" ht="20.399999999999999">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IF(B377="","",IF(ISERROR(MATCH($J377,SorP!$B$1:$B$6226,0)),"",INDIRECT("'SorP'!$A$"&amp;MATCH($S377&amp;$J377,SorP!C:C,0))))</f>
        <v/>
      </c>
      <c r="U377" s="169"/>
      <c r="V377" s="170" t="e">
        <f>IF(C377="",NA(),MATCH($B377&amp;$C377,'Smelter Look-up'!$J:$J,0))</f>
        <v>#N/A</v>
      </c>
      <c r="X377" s="171">
        <f t="shared" ca="1" si="15"/>
        <v>0</v>
      </c>
      <c r="AB377" s="171" t="str">
        <f t="shared" si="16"/>
        <v/>
      </c>
    </row>
    <row r="378" spans="1:28" s="171" customFormat="1" ht="20.399999999999999">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IF(B378="","",IF(ISERROR(MATCH($J378,SorP!$B$1:$B$6226,0)),"",INDIRECT("'SorP'!$A$"&amp;MATCH($S378&amp;$J378,SorP!C:C,0))))</f>
        <v/>
      </c>
      <c r="U378" s="169"/>
      <c r="V378" s="170" t="e">
        <f>IF(C378="",NA(),MATCH($B378&amp;$C378,'Smelter Look-up'!$J:$J,0))</f>
        <v>#N/A</v>
      </c>
      <c r="X378" s="171">
        <f t="shared" ca="1" si="15"/>
        <v>0</v>
      </c>
      <c r="AB378" s="171" t="str">
        <f t="shared" si="16"/>
        <v/>
      </c>
    </row>
    <row r="379" spans="1:28" s="171" customFormat="1" ht="20.399999999999999">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IF(B379="","",IF(ISERROR(MATCH($J379,SorP!$B$1:$B$6226,0)),"",INDIRECT("'SorP'!$A$"&amp;MATCH($S379&amp;$J379,SorP!C:C,0))))</f>
        <v/>
      </c>
      <c r="U379" s="169"/>
      <c r="V379" s="170" t="e">
        <f>IF(C379="",NA(),MATCH($B379&amp;$C379,'Smelter Look-up'!$J:$J,0))</f>
        <v>#N/A</v>
      </c>
      <c r="X379" s="171">
        <f t="shared" ca="1" si="15"/>
        <v>0</v>
      </c>
      <c r="AB379" s="171" t="str">
        <f t="shared" si="16"/>
        <v/>
      </c>
    </row>
    <row r="380" spans="1:28" s="171" customFormat="1" ht="20.399999999999999">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IF(B380="","",IF(ISERROR(MATCH($J380,SorP!$B$1:$B$6226,0)),"",INDIRECT("'SorP'!$A$"&amp;MATCH($S380&amp;$J380,SorP!C:C,0))))</f>
        <v/>
      </c>
      <c r="U380" s="169"/>
      <c r="V380" s="170" t="e">
        <f>IF(C380="",NA(),MATCH($B380&amp;$C380,'Smelter Look-up'!$J:$J,0))</f>
        <v>#N/A</v>
      </c>
      <c r="X380" s="171">
        <f t="shared" ca="1" si="15"/>
        <v>0</v>
      </c>
      <c r="AB380" s="171" t="str">
        <f t="shared" si="16"/>
        <v/>
      </c>
    </row>
    <row r="381" spans="1:28" s="171" customFormat="1" ht="20.399999999999999">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IF(B381="","",IF(ISERROR(MATCH($J381,SorP!$B$1:$B$6226,0)),"",INDIRECT("'SorP'!$A$"&amp;MATCH($S381&amp;$J381,SorP!C:C,0))))</f>
        <v/>
      </c>
      <c r="U381" s="169"/>
      <c r="V381" s="170" t="e">
        <f>IF(C381="",NA(),MATCH($B381&amp;$C381,'Smelter Look-up'!$J:$J,0))</f>
        <v>#N/A</v>
      </c>
      <c r="X381" s="171">
        <f t="shared" ca="1" si="15"/>
        <v>0</v>
      </c>
      <c r="AB381" s="171" t="str">
        <f t="shared" si="16"/>
        <v/>
      </c>
    </row>
    <row r="382" spans="1:28" s="171" customFormat="1" ht="20.399999999999999">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IF(B382="","",IF(ISERROR(MATCH($J382,SorP!$B$1:$B$6226,0)),"",INDIRECT("'SorP'!$A$"&amp;MATCH($S382&amp;$J382,SorP!C:C,0))))</f>
        <v/>
      </c>
      <c r="U382" s="169"/>
      <c r="V382" s="170" t="e">
        <f>IF(C382="",NA(),MATCH($B382&amp;$C382,'Smelter Look-up'!$J:$J,0))</f>
        <v>#N/A</v>
      </c>
      <c r="X382" s="171">
        <f t="shared" ca="1" si="15"/>
        <v>0</v>
      </c>
      <c r="AB382" s="171" t="str">
        <f t="shared" si="16"/>
        <v/>
      </c>
    </row>
    <row r="383" spans="1:28" s="171" customFormat="1" ht="20.399999999999999">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17"/>
        <v/>
      </c>
      <c r="T383" s="156" t="str">
        <f ca="1">IF(B383="","",IF(ISERROR(MATCH($J383,SorP!$B$1:$B$6226,0)),"",INDIRECT("'SorP'!$A$"&amp;MATCH($S383&amp;$J383,SorP!C:C,0))))</f>
        <v/>
      </c>
      <c r="U383" s="169"/>
      <c r="V383" s="170" t="e">
        <f>IF(C383="",NA(),MATCH($B383&amp;$C383,'Smelter Look-up'!$J:$J,0))</f>
        <v>#N/A</v>
      </c>
      <c r="X383" s="171">
        <f t="shared" ref="X383:X446" ca="1" si="18">IF(AND(C383="Smelter not listed",OR(LEN(D383)=0,LEN(E383)=0)),1,0)</f>
        <v>0</v>
      </c>
      <c r="AB383" s="171" t="str">
        <f t="shared" ref="AB383:AB446" si="19">B383&amp;C383</f>
        <v/>
      </c>
    </row>
    <row r="384" spans="1:28" s="171" customFormat="1" ht="20.399999999999999">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ref="S384:S447" ca="1" si="20">IF(B384="","",IF(ISERROR(MATCH($E384,CL,0)),"Unknown",INDIRECT("'C'!$A$"&amp;MATCH($E384,CL,0)+1)))</f>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399999999999999">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399999999999999">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399999999999999">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399999999999999">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399999999999999">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399999999999999">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399999999999999">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399999999999999">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399999999999999">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399999999999999">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399999999999999">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399999999999999">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399999999999999">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399999999999999">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399999999999999">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399999999999999">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399999999999999">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399999999999999">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399999999999999">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399999999999999">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399999999999999">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399999999999999">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399999999999999">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399999999999999">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399999999999999">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399999999999999">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399999999999999">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399999999999999">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399999999999999">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399999999999999">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399999999999999">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399999999999999">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399999999999999">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399999999999999">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399999999999999">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399999999999999">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399999999999999">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399999999999999">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399999999999999">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399999999999999">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0.399999999999999">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0.399999999999999">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0.399999999999999">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0.399999999999999">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0.399999999999999">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0.399999999999999">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20.399999999999999">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20.399999999999999">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20.399999999999999">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20.399999999999999">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20.399999999999999">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20.399999999999999">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20.399999999999999">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ca="1" si="18"/>
        <v>0</v>
      </c>
      <c r="AB437" s="171" t="str">
        <f t="shared" si="19"/>
        <v/>
      </c>
    </row>
    <row r="438" spans="1:28" s="171" customFormat="1" ht="20.399999999999999">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IF(B438="","",IF(ISERROR(MATCH($J438,SorP!$B$1:$B$6226,0)),"",INDIRECT("'SorP'!$A$"&amp;MATCH($S438&amp;$J438,SorP!C:C,0))))</f>
        <v/>
      </c>
      <c r="U438" s="169"/>
      <c r="V438" s="170" t="e">
        <f>IF(C438="",NA(),MATCH($B438&amp;$C438,'Smelter Look-up'!$J:$J,0))</f>
        <v>#N/A</v>
      </c>
      <c r="X438" s="171">
        <f t="shared" ca="1" si="18"/>
        <v>0</v>
      </c>
      <c r="AB438" s="171" t="str">
        <f t="shared" si="19"/>
        <v/>
      </c>
    </row>
    <row r="439" spans="1:28" s="171" customFormat="1" ht="20.399999999999999">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IF(B439="","",IF(ISERROR(MATCH($J439,SorP!$B$1:$B$6226,0)),"",INDIRECT("'SorP'!$A$"&amp;MATCH($S439&amp;$J439,SorP!C:C,0))))</f>
        <v/>
      </c>
      <c r="U439" s="169"/>
      <c r="V439" s="170" t="e">
        <f>IF(C439="",NA(),MATCH($B439&amp;$C439,'Smelter Look-up'!$J:$J,0))</f>
        <v>#N/A</v>
      </c>
      <c r="X439" s="171">
        <f t="shared" ca="1" si="18"/>
        <v>0</v>
      </c>
      <c r="AB439" s="171" t="str">
        <f t="shared" si="19"/>
        <v/>
      </c>
    </row>
    <row r="440" spans="1:28" s="171" customFormat="1" ht="20.399999999999999">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IF(B440="","",IF(ISERROR(MATCH($J440,SorP!$B$1:$B$6226,0)),"",INDIRECT("'SorP'!$A$"&amp;MATCH($S440&amp;$J440,SorP!C:C,0))))</f>
        <v/>
      </c>
      <c r="U440" s="169"/>
      <c r="V440" s="170" t="e">
        <f>IF(C440="",NA(),MATCH($B440&amp;$C440,'Smelter Look-up'!$J:$J,0))</f>
        <v>#N/A</v>
      </c>
      <c r="X440" s="171">
        <f t="shared" ca="1" si="18"/>
        <v>0</v>
      </c>
      <c r="AB440" s="171" t="str">
        <f t="shared" si="19"/>
        <v/>
      </c>
    </row>
    <row r="441" spans="1:28" s="171" customFormat="1" ht="20.399999999999999">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IF(B441="","",IF(ISERROR(MATCH($J441,SorP!$B$1:$B$6226,0)),"",INDIRECT("'SorP'!$A$"&amp;MATCH($S441&amp;$J441,SorP!C:C,0))))</f>
        <v/>
      </c>
      <c r="U441" s="169"/>
      <c r="V441" s="170" t="e">
        <f>IF(C441="",NA(),MATCH($B441&amp;$C441,'Smelter Look-up'!$J:$J,0))</f>
        <v>#N/A</v>
      </c>
      <c r="X441" s="171">
        <f t="shared" ca="1" si="18"/>
        <v>0</v>
      </c>
      <c r="AB441" s="171" t="str">
        <f t="shared" si="19"/>
        <v/>
      </c>
    </row>
    <row r="442" spans="1:28" s="171" customFormat="1" ht="20.399999999999999">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IF(B442="","",IF(ISERROR(MATCH($J442,SorP!$B$1:$B$6226,0)),"",INDIRECT("'SorP'!$A$"&amp;MATCH($S442&amp;$J442,SorP!C:C,0))))</f>
        <v/>
      </c>
      <c r="U442" s="169"/>
      <c r="V442" s="170" t="e">
        <f>IF(C442="",NA(),MATCH($B442&amp;$C442,'Smelter Look-up'!$J:$J,0))</f>
        <v>#N/A</v>
      </c>
      <c r="X442" s="171">
        <f t="shared" ca="1" si="18"/>
        <v>0</v>
      </c>
      <c r="AB442" s="171" t="str">
        <f t="shared" si="19"/>
        <v/>
      </c>
    </row>
    <row r="443" spans="1:28" s="171" customFormat="1" ht="20.399999999999999">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IF(B443="","",IF(ISERROR(MATCH($J443,SorP!$B$1:$B$6226,0)),"",INDIRECT("'SorP'!$A$"&amp;MATCH($S443&amp;$J443,SorP!C:C,0))))</f>
        <v/>
      </c>
      <c r="U443" s="169"/>
      <c r="V443" s="170" t="e">
        <f>IF(C443="",NA(),MATCH($B443&amp;$C443,'Smelter Look-up'!$J:$J,0))</f>
        <v>#N/A</v>
      </c>
      <c r="X443" s="171">
        <f t="shared" ca="1" si="18"/>
        <v>0</v>
      </c>
      <c r="AB443" s="171" t="str">
        <f t="shared" si="19"/>
        <v/>
      </c>
    </row>
    <row r="444" spans="1:28" s="171" customFormat="1" ht="20.399999999999999">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IF(B444="","",IF(ISERROR(MATCH($J444,SorP!$B$1:$B$6226,0)),"",INDIRECT("'SorP'!$A$"&amp;MATCH($S444&amp;$J444,SorP!C:C,0))))</f>
        <v/>
      </c>
      <c r="U444" s="169"/>
      <c r="V444" s="170" t="e">
        <f>IF(C444="",NA(),MATCH($B444&amp;$C444,'Smelter Look-up'!$J:$J,0))</f>
        <v>#N/A</v>
      </c>
      <c r="X444" s="171">
        <f t="shared" ca="1" si="18"/>
        <v>0</v>
      </c>
      <c r="AB444" s="171" t="str">
        <f t="shared" si="19"/>
        <v/>
      </c>
    </row>
    <row r="445" spans="1:28" s="171" customFormat="1" ht="20.399999999999999">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IF(B445="","",IF(ISERROR(MATCH($J445,SorP!$B$1:$B$6226,0)),"",INDIRECT("'SorP'!$A$"&amp;MATCH($S445&amp;$J445,SorP!C:C,0))))</f>
        <v/>
      </c>
      <c r="U445" s="169"/>
      <c r="V445" s="170" t="e">
        <f>IF(C445="",NA(),MATCH($B445&amp;$C445,'Smelter Look-up'!$J:$J,0))</f>
        <v>#N/A</v>
      </c>
      <c r="X445" s="171">
        <f t="shared" ca="1" si="18"/>
        <v>0</v>
      </c>
      <c r="AB445" s="171" t="str">
        <f t="shared" si="19"/>
        <v/>
      </c>
    </row>
    <row r="446" spans="1:28" s="171" customFormat="1" ht="20.399999999999999">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IF(B446="","",IF(ISERROR(MATCH($J446,SorP!$B$1:$B$6226,0)),"",INDIRECT("'SorP'!$A$"&amp;MATCH($S446&amp;$J446,SorP!C:C,0))))</f>
        <v/>
      </c>
      <c r="U446" s="169"/>
      <c r="V446" s="170" t="e">
        <f>IF(C446="",NA(),MATCH($B446&amp;$C446,'Smelter Look-up'!$J:$J,0))</f>
        <v>#N/A</v>
      </c>
      <c r="X446" s="171">
        <f t="shared" ca="1" si="18"/>
        <v>0</v>
      </c>
      <c r="AB446" s="171" t="str">
        <f t="shared" si="19"/>
        <v/>
      </c>
    </row>
    <row r="447" spans="1:28" s="171" customFormat="1" ht="20.399999999999999">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0"/>
        <v/>
      </c>
      <c r="T447" s="156" t="str">
        <f ca="1">IF(B447="","",IF(ISERROR(MATCH($J447,SorP!$B$1:$B$6226,0)),"",INDIRECT("'SorP'!$A$"&amp;MATCH($S447&amp;$J447,SorP!C:C,0))))</f>
        <v/>
      </c>
      <c r="U447" s="169"/>
      <c r="V447" s="170" t="e">
        <f>IF(C447="",NA(),MATCH($B447&amp;$C447,'Smelter Look-up'!$J:$J,0))</f>
        <v>#N/A</v>
      </c>
      <c r="X447" s="171">
        <f t="shared" ref="X447:X510" ca="1" si="21">IF(AND(C447="Smelter not listed",OR(LEN(D447)=0,LEN(E447)=0)),1,0)</f>
        <v>0</v>
      </c>
      <c r="AB447" s="171" t="str">
        <f t="shared" ref="AB447:AB510" si="22">B447&amp;C447</f>
        <v/>
      </c>
    </row>
    <row r="448" spans="1:28" s="171" customFormat="1" ht="20.399999999999999">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ref="S448:S511" ca="1" si="23">IF(B448="","",IF(ISERROR(MATCH($E448,CL,0)),"Unknown",INDIRECT("'C'!$A$"&amp;MATCH($E448,CL,0)+1)))</f>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399999999999999">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399999999999999">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399999999999999">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399999999999999">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399999999999999">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399999999999999">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399999999999999">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399999999999999">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399999999999999">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399999999999999">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399999999999999">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399999999999999">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399999999999999">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399999999999999">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399999999999999">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399999999999999">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399999999999999">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399999999999999">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399999999999999">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399999999999999">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399999999999999">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399999999999999">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399999999999999">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399999999999999">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399999999999999">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399999999999999">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399999999999999">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399999999999999">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399999999999999">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399999999999999">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399999999999999">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399999999999999">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399999999999999">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399999999999999">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399999999999999">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399999999999999">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399999999999999">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399999999999999">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399999999999999">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399999999999999">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0.399999999999999">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0.399999999999999">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0.399999999999999">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0.399999999999999">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0.399999999999999">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0.399999999999999">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20.399999999999999">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20.399999999999999">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20.399999999999999">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20.399999999999999">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20.399999999999999">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20.399999999999999">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20.399999999999999">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ca="1" si="21"/>
        <v>0</v>
      </c>
      <c r="AB501" s="171" t="str">
        <f t="shared" si="22"/>
        <v/>
      </c>
    </row>
    <row r="502" spans="1:28" s="171" customFormat="1" ht="20.399999999999999">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IF(B502="","",IF(ISERROR(MATCH($J502,SorP!$B$1:$B$6226,0)),"",INDIRECT("'SorP'!$A$"&amp;MATCH($S502&amp;$J502,SorP!C:C,0))))</f>
        <v/>
      </c>
      <c r="U502" s="169"/>
      <c r="V502" s="170" t="e">
        <f>IF(C502="",NA(),MATCH($B502&amp;$C502,'Smelter Look-up'!$J:$J,0))</f>
        <v>#N/A</v>
      </c>
      <c r="X502" s="171">
        <f t="shared" ca="1" si="21"/>
        <v>0</v>
      </c>
      <c r="AB502" s="171" t="str">
        <f t="shared" si="22"/>
        <v/>
      </c>
    </row>
    <row r="503" spans="1:28" s="171" customFormat="1" ht="20.399999999999999">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IF(B503="","",IF(ISERROR(MATCH($J503,SorP!$B$1:$B$6226,0)),"",INDIRECT("'SorP'!$A$"&amp;MATCH($S503&amp;$J503,SorP!C:C,0))))</f>
        <v/>
      </c>
      <c r="U503" s="169"/>
      <c r="V503" s="170" t="e">
        <f>IF(C503="",NA(),MATCH($B503&amp;$C503,'Smelter Look-up'!$J:$J,0))</f>
        <v>#N/A</v>
      </c>
      <c r="X503" s="171">
        <f t="shared" ca="1" si="21"/>
        <v>0</v>
      </c>
      <c r="AB503" s="171" t="str">
        <f t="shared" si="22"/>
        <v/>
      </c>
    </row>
    <row r="504" spans="1:28" s="171" customFormat="1" ht="20.399999999999999">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IF(B504="","",IF(ISERROR(MATCH($J504,SorP!$B$1:$B$6226,0)),"",INDIRECT("'SorP'!$A$"&amp;MATCH($S504&amp;$J504,SorP!C:C,0))))</f>
        <v/>
      </c>
      <c r="U504" s="169"/>
      <c r="V504" s="170" t="e">
        <f>IF(C504="",NA(),MATCH($B504&amp;$C504,'Smelter Look-up'!$J:$J,0))</f>
        <v>#N/A</v>
      </c>
      <c r="X504" s="171">
        <f t="shared" ca="1" si="21"/>
        <v>0</v>
      </c>
      <c r="AB504" s="171" t="str">
        <f t="shared" si="22"/>
        <v/>
      </c>
    </row>
    <row r="505" spans="1:28" s="171" customFormat="1" ht="20.399999999999999">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IF(B505="","",IF(ISERROR(MATCH($J505,SorP!$B$1:$B$6226,0)),"",INDIRECT("'SorP'!$A$"&amp;MATCH($S505&amp;$J505,SorP!C:C,0))))</f>
        <v/>
      </c>
      <c r="U505" s="169"/>
      <c r="V505" s="170" t="e">
        <f>IF(C505="",NA(),MATCH($B505&amp;$C505,'Smelter Look-up'!$J:$J,0))</f>
        <v>#N/A</v>
      </c>
      <c r="X505" s="171">
        <f t="shared" ca="1" si="21"/>
        <v>0</v>
      </c>
      <c r="AB505" s="171" t="str">
        <f t="shared" si="22"/>
        <v/>
      </c>
    </row>
    <row r="506" spans="1:28" s="171" customFormat="1" ht="20.399999999999999">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IF(B506="","",IF(ISERROR(MATCH($J506,SorP!$B$1:$B$6226,0)),"",INDIRECT("'SorP'!$A$"&amp;MATCH($S506&amp;$J506,SorP!C:C,0))))</f>
        <v/>
      </c>
      <c r="U506" s="169"/>
      <c r="V506" s="170" t="e">
        <f>IF(C506="",NA(),MATCH($B506&amp;$C506,'Smelter Look-up'!$J:$J,0))</f>
        <v>#N/A</v>
      </c>
      <c r="X506" s="171">
        <f t="shared" ca="1" si="21"/>
        <v>0</v>
      </c>
      <c r="AB506" s="171" t="str">
        <f t="shared" si="22"/>
        <v/>
      </c>
    </row>
    <row r="507" spans="1:28" s="171" customFormat="1" ht="20.399999999999999">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IF(B507="","",IF(ISERROR(MATCH($J507,SorP!$B$1:$B$6226,0)),"",INDIRECT("'SorP'!$A$"&amp;MATCH($S507&amp;$J507,SorP!C:C,0))))</f>
        <v/>
      </c>
      <c r="U507" s="169"/>
      <c r="V507" s="170" t="e">
        <f>IF(C507="",NA(),MATCH($B507&amp;$C507,'Smelter Look-up'!$J:$J,0))</f>
        <v>#N/A</v>
      </c>
      <c r="X507" s="171">
        <f t="shared" ca="1" si="21"/>
        <v>0</v>
      </c>
      <c r="AB507" s="171" t="str">
        <f t="shared" si="22"/>
        <v/>
      </c>
    </row>
    <row r="508" spans="1:28" s="171" customFormat="1" ht="20.399999999999999">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IF(B508="","",IF(ISERROR(MATCH($J508,SorP!$B$1:$B$6226,0)),"",INDIRECT("'SorP'!$A$"&amp;MATCH($S508&amp;$J508,SorP!C:C,0))))</f>
        <v/>
      </c>
      <c r="U508" s="169"/>
      <c r="V508" s="170" t="e">
        <f>IF(C508="",NA(),MATCH($B508&amp;$C508,'Smelter Look-up'!$J:$J,0))</f>
        <v>#N/A</v>
      </c>
      <c r="X508" s="171">
        <f t="shared" ca="1" si="21"/>
        <v>0</v>
      </c>
      <c r="AB508" s="171" t="str">
        <f t="shared" si="22"/>
        <v/>
      </c>
    </row>
    <row r="509" spans="1:28" s="171" customFormat="1" ht="20.399999999999999">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IF(B509="","",IF(ISERROR(MATCH($J509,SorP!$B$1:$B$6226,0)),"",INDIRECT("'SorP'!$A$"&amp;MATCH($S509&amp;$J509,SorP!C:C,0))))</f>
        <v/>
      </c>
      <c r="U509" s="169"/>
      <c r="V509" s="170" t="e">
        <f>IF(C509="",NA(),MATCH($B509&amp;$C509,'Smelter Look-up'!$J:$J,0))</f>
        <v>#N/A</v>
      </c>
      <c r="X509" s="171">
        <f t="shared" ca="1" si="21"/>
        <v>0</v>
      </c>
      <c r="AB509" s="171" t="str">
        <f t="shared" si="22"/>
        <v/>
      </c>
    </row>
    <row r="510" spans="1:28" s="171" customFormat="1" ht="20.399999999999999">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IF(B510="","",IF(ISERROR(MATCH($J510,SorP!$B$1:$B$6226,0)),"",INDIRECT("'SorP'!$A$"&amp;MATCH($S510&amp;$J510,SorP!C:C,0))))</f>
        <v/>
      </c>
      <c r="U510" s="169"/>
      <c r="V510" s="170" t="e">
        <f>IF(C510="",NA(),MATCH($B510&amp;$C510,'Smelter Look-up'!$J:$J,0))</f>
        <v>#N/A</v>
      </c>
      <c r="X510" s="171">
        <f t="shared" ca="1" si="21"/>
        <v>0</v>
      </c>
      <c r="AB510" s="171" t="str">
        <f t="shared" si="22"/>
        <v/>
      </c>
    </row>
    <row r="511" spans="1:28" s="171" customFormat="1" ht="20.399999999999999">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3"/>
        <v/>
      </c>
      <c r="T511" s="156" t="str">
        <f ca="1">IF(B511="","",IF(ISERROR(MATCH($J511,SorP!$B$1:$B$6226,0)),"",INDIRECT("'SorP'!$A$"&amp;MATCH($S511&amp;$J511,SorP!C:C,0))))</f>
        <v/>
      </c>
      <c r="U511" s="169"/>
      <c r="V511" s="170" t="e">
        <f>IF(C511="",NA(),MATCH($B511&amp;$C511,'Smelter Look-up'!$J:$J,0))</f>
        <v>#N/A</v>
      </c>
      <c r="X511" s="171">
        <f t="shared" ref="X511:X574" ca="1" si="24">IF(AND(C511="Smelter not listed",OR(LEN(D511)=0,LEN(E511)=0)),1,0)</f>
        <v>0</v>
      </c>
      <c r="AB511" s="171" t="str">
        <f t="shared" ref="AB511:AB574" si="25">B511&amp;C511</f>
        <v/>
      </c>
    </row>
    <row r="512" spans="1:28" s="171" customFormat="1" ht="20.399999999999999">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ref="S512:S575" ca="1" si="26">IF(B512="","",IF(ISERROR(MATCH($E512,CL,0)),"Unknown",INDIRECT("'C'!$A$"&amp;MATCH($E512,CL,0)+1)))</f>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399999999999999">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399999999999999">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399999999999999">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399999999999999">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399999999999999">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399999999999999">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399999999999999">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399999999999999">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399999999999999">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399999999999999">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399999999999999">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399999999999999">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399999999999999">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399999999999999">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399999999999999">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399999999999999">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399999999999999">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399999999999999">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399999999999999">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399999999999999">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399999999999999">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399999999999999">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399999999999999">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399999999999999">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399999999999999">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399999999999999">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399999999999999">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399999999999999">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399999999999999">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399999999999999">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399999999999999">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399999999999999">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399999999999999">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399999999999999">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399999999999999">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399999999999999">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399999999999999">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399999999999999">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399999999999999">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399999999999999">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0.399999999999999">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0.399999999999999">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0.399999999999999">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0.399999999999999">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0.399999999999999">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0.399999999999999">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20.399999999999999">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20.399999999999999">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20.399999999999999">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20.399999999999999">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20.399999999999999">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20.399999999999999">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20.399999999999999">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ca="1" si="24"/>
        <v>0</v>
      </c>
      <c r="AB565" s="171" t="str">
        <f t="shared" si="25"/>
        <v/>
      </c>
    </row>
    <row r="566" spans="1:28" s="171" customFormat="1" ht="20.399999999999999">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IF(B566="","",IF(ISERROR(MATCH($J566,SorP!$B$1:$B$6226,0)),"",INDIRECT("'SorP'!$A$"&amp;MATCH($S566&amp;$J566,SorP!C:C,0))))</f>
        <v/>
      </c>
      <c r="U566" s="169"/>
      <c r="V566" s="170" t="e">
        <f>IF(C566="",NA(),MATCH($B566&amp;$C566,'Smelter Look-up'!$J:$J,0))</f>
        <v>#N/A</v>
      </c>
      <c r="X566" s="171">
        <f t="shared" ca="1" si="24"/>
        <v>0</v>
      </c>
      <c r="AB566" s="171" t="str">
        <f t="shared" si="25"/>
        <v/>
      </c>
    </row>
    <row r="567" spans="1:28" s="171" customFormat="1" ht="20.399999999999999">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IF(B567="","",IF(ISERROR(MATCH($J567,SorP!$B$1:$B$6226,0)),"",INDIRECT("'SorP'!$A$"&amp;MATCH($S567&amp;$J567,SorP!C:C,0))))</f>
        <v/>
      </c>
      <c r="U567" s="169"/>
      <c r="V567" s="170" t="e">
        <f>IF(C567="",NA(),MATCH($B567&amp;$C567,'Smelter Look-up'!$J:$J,0))</f>
        <v>#N/A</v>
      </c>
      <c r="X567" s="171">
        <f t="shared" ca="1" si="24"/>
        <v>0</v>
      </c>
      <c r="AB567" s="171" t="str">
        <f t="shared" si="25"/>
        <v/>
      </c>
    </row>
    <row r="568" spans="1:28" s="171" customFormat="1" ht="20.399999999999999">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IF(B568="","",IF(ISERROR(MATCH($J568,SorP!$B$1:$B$6226,0)),"",INDIRECT("'SorP'!$A$"&amp;MATCH($S568&amp;$J568,SorP!C:C,0))))</f>
        <v/>
      </c>
      <c r="U568" s="169"/>
      <c r="V568" s="170" t="e">
        <f>IF(C568="",NA(),MATCH($B568&amp;$C568,'Smelter Look-up'!$J:$J,0))</f>
        <v>#N/A</v>
      </c>
      <c r="X568" s="171">
        <f t="shared" ca="1" si="24"/>
        <v>0</v>
      </c>
      <c r="AB568" s="171" t="str">
        <f t="shared" si="25"/>
        <v/>
      </c>
    </row>
    <row r="569" spans="1:28" s="171" customFormat="1" ht="20.399999999999999">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IF(B569="","",IF(ISERROR(MATCH($J569,SorP!$B$1:$B$6226,0)),"",INDIRECT("'SorP'!$A$"&amp;MATCH($S569&amp;$J569,SorP!C:C,0))))</f>
        <v/>
      </c>
      <c r="U569" s="169"/>
      <c r="V569" s="170" t="e">
        <f>IF(C569="",NA(),MATCH($B569&amp;$C569,'Smelter Look-up'!$J:$J,0))</f>
        <v>#N/A</v>
      </c>
      <c r="X569" s="171">
        <f t="shared" ca="1" si="24"/>
        <v>0</v>
      </c>
      <c r="AB569" s="171" t="str">
        <f t="shared" si="25"/>
        <v/>
      </c>
    </row>
    <row r="570" spans="1:28" s="171" customFormat="1" ht="20.399999999999999">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IF(B570="","",IF(ISERROR(MATCH($J570,SorP!$B$1:$B$6226,0)),"",INDIRECT("'SorP'!$A$"&amp;MATCH($S570&amp;$J570,SorP!C:C,0))))</f>
        <v/>
      </c>
      <c r="U570" s="169"/>
      <c r="V570" s="170" t="e">
        <f>IF(C570="",NA(),MATCH($B570&amp;$C570,'Smelter Look-up'!$J:$J,0))</f>
        <v>#N/A</v>
      </c>
      <c r="X570" s="171">
        <f t="shared" ca="1" si="24"/>
        <v>0</v>
      </c>
      <c r="AB570" s="171" t="str">
        <f t="shared" si="25"/>
        <v/>
      </c>
    </row>
    <row r="571" spans="1:28" s="171" customFormat="1" ht="20.399999999999999">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IF(B571="","",IF(ISERROR(MATCH($J571,SorP!$B$1:$B$6226,0)),"",INDIRECT("'SorP'!$A$"&amp;MATCH($S571&amp;$J571,SorP!C:C,0))))</f>
        <v/>
      </c>
      <c r="U571" s="169"/>
      <c r="V571" s="170" t="e">
        <f>IF(C571="",NA(),MATCH($B571&amp;$C571,'Smelter Look-up'!$J:$J,0))</f>
        <v>#N/A</v>
      </c>
      <c r="X571" s="171">
        <f t="shared" ca="1" si="24"/>
        <v>0</v>
      </c>
      <c r="AB571" s="171" t="str">
        <f t="shared" si="25"/>
        <v/>
      </c>
    </row>
    <row r="572" spans="1:28" s="171" customFormat="1" ht="20.399999999999999">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IF(B572="","",IF(ISERROR(MATCH($J572,SorP!$B$1:$B$6226,0)),"",INDIRECT("'SorP'!$A$"&amp;MATCH($S572&amp;$J572,SorP!C:C,0))))</f>
        <v/>
      </c>
      <c r="U572" s="169"/>
      <c r="V572" s="170" t="e">
        <f>IF(C572="",NA(),MATCH($B572&amp;$C572,'Smelter Look-up'!$J:$J,0))</f>
        <v>#N/A</v>
      </c>
      <c r="X572" s="171">
        <f t="shared" ca="1" si="24"/>
        <v>0</v>
      </c>
      <c r="AB572" s="171" t="str">
        <f t="shared" si="25"/>
        <v/>
      </c>
    </row>
    <row r="573" spans="1:28" s="171" customFormat="1" ht="20.399999999999999">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IF(B573="","",IF(ISERROR(MATCH($J573,SorP!$B$1:$B$6226,0)),"",INDIRECT("'SorP'!$A$"&amp;MATCH($S573&amp;$J573,SorP!C:C,0))))</f>
        <v/>
      </c>
      <c r="U573" s="169"/>
      <c r="V573" s="170" t="e">
        <f>IF(C573="",NA(),MATCH($B573&amp;$C573,'Smelter Look-up'!$J:$J,0))</f>
        <v>#N/A</v>
      </c>
      <c r="X573" s="171">
        <f t="shared" ca="1" si="24"/>
        <v>0</v>
      </c>
      <c r="AB573" s="171" t="str">
        <f t="shared" si="25"/>
        <v/>
      </c>
    </row>
    <row r="574" spans="1:28" s="171" customFormat="1" ht="20.399999999999999">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IF(B574="","",IF(ISERROR(MATCH($J574,SorP!$B$1:$B$6226,0)),"",INDIRECT("'SorP'!$A$"&amp;MATCH($S574&amp;$J574,SorP!C:C,0))))</f>
        <v/>
      </c>
      <c r="U574" s="169"/>
      <c r="V574" s="170" t="e">
        <f>IF(C574="",NA(),MATCH($B574&amp;$C574,'Smelter Look-up'!$J:$J,0))</f>
        <v>#N/A</v>
      </c>
      <c r="X574" s="171">
        <f t="shared" ca="1" si="24"/>
        <v>0</v>
      </c>
      <c r="AB574" s="171" t="str">
        <f t="shared" si="25"/>
        <v/>
      </c>
    </row>
    <row r="575" spans="1:28" s="171" customFormat="1" ht="20.399999999999999">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6"/>
        <v/>
      </c>
      <c r="T575" s="156" t="str">
        <f ca="1">IF(B575="","",IF(ISERROR(MATCH($J575,SorP!$B$1:$B$6226,0)),"",INDIRECT("'SorP'!$A$"&amp;MATCH($S575&amp;$J575,SorP!C:C,0))))</f>
        <v/>
      </c>
      <c r="U575" s="169"/>
      <c r="V575" s="170" t="e">
        <f>IF(C575="",NA(),MATCH($B575&amp;$C575,'Smelter Look-up'!$J:$J,0))</f>
        <v>#N/A</v>
      </c>
      <c r="X575" s="171">
        <f t="shared" ref="X575:X638" ca="1" si="27">IF(AND(C575="Smelter not listed",OR(LEN(D575)=0,LEN(E575)=0)),1,0)</f>
        <v>0</v>
      </c>
      <c r="AB575" s="171" t="str">
        <f t="shared" ref="AB575:AB638" si="28">B575&amp;C575</f>
        <v/>
      </c>
    </row>
    <row r="576" spans="1:28" s="171" customFormat="1" ht="20.399999999999999">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ref="S576:S639" ca="1" si="29">IF(B576="","",IF(ISERROR(MATCH($E576,CL,0)),"Unknown",INDIRECT("'C'!$A$"&amp;MATCH($E576,CL,0)+1)))</f>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399999999999999">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399999999999999">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399999999999999">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399999999999999">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399999999999999">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399999999999999">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399999999999999">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399999999999999">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399999999999999">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399999999999999">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399999999999999">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399999999999999">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399999999999999">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399999999999999">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399999999999999">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399999999999999">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399999999999999">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399999999999999">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399999999999999">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399999999999999">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399999999999999">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399999999999999">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399999999999999">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399999999999999">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399999999999999">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399999999999999">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399999999999999">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399999999999999">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399999999999999">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399999999999999">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399999999999999">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399999999999999">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399999999999999">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399999999999999">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399999999999999">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399999999999999">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399999999999999">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399999999999999">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399999999999999">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399999999999999">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0.399999999999999">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0.399999999999999">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0.399999999999999">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0.399999999999999">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0.399999999999999">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0.399999999999999">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20.399999999999999">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20.399999999999999">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20.399999999999999">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20.399999999999999">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20.399999999999999">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20.399999999999999">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20.399999999999999">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ca="1" si="27"/>
        <v>0</v>
      </c>
      <c r="AB629" s="171" t="str">
        <f t="shared" si="28"/>
        <v/>
      </c>
    </row>
    <row r="630" spans="1:28" s="171" customFormat="1" ht="20.399999999999999">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IF(B630="","",IF(ISERROR(MATCH($J630,SorP!$B$1:$B$6226,0)),"",INDIRECT("'SorP'!$A$"&amp;MATCH($S630&amp;$J630,SorP!C:C,0))))</f>
        <v/>
      </c>
      <c r="U630" s="169"/>
      <c r="V630" s="170" t="e">
        <f>IF(C630="",NA(),MATCH($B630&amp;$C630,'Smelter Look-up'!$J:$J,0))</f>
        <v>#N/A</v>
      </c>
      <c r="X630" s="171">
        <f t="shared" ca="1" si="27"/>
        <v>0</v>
      </c>
      <c r="AB630" s="171" t="str">
        <f t="shared" si="28"/>
        <v/>
      </c>
    </row>
    <row r="631" spans="1:28" s="171" customFormat="1" ht="20.399999999999999">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IF(B631="","",IF(ISERROR(MATCH($J631,SorP!$B$1:$B$6226,0)),"",INDIRECT("'SorP'!$A$"&amp;MATCH($S631&amp;$J631,SorP!C:C,0))))</f>
        <v/>
      </c>
      <c r="U631" s="169"/>
      <c r="V631" s="170" t="e">
        <f>IF(C631="",NA(),MATCH($B631&amp;$C631,'Smelter Look-up'!$J:$J,0))</f>
        <v>#N/A</v>
      </c>
      <c r="X631" s="171">
        <f t="shared" ca="1" si="27"/>
        <v>0</v>
      </c>
      <c r="AB631" s="171" t="str">
        <f t="shared" si="28"/>
        <v/>
      </c>
    </row>
    <row r="632" spans="1:28" s="171" customFormat="1" ht="20.399999999999999">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IF(B632="","",IF(ISERROR(MATCH($J632,SorP!$B$1:$B$6226,0)),"",INDIRECT("'SorP'!$A$"&amp;MATCH($S632&amp;$J632,SorP!C:C,0))))</f>
        <v/>
      </c>
      <c r="U632" s="169"/>
      <c r="V632" s="170" t="e">
        <f>IF(C632="",NA(),MATCH($B632&amp;$C632,'Smelter Look-up'!$J:$J,0))</f>
        <v>#N/A</v>
      </c>
      <c r="X632" s="171">
        <f t="shared" ca="1" si="27"/>
        <v>0</v>
      </c>
      <c r="AB632" s="171" t="str">
        <f t="shared" si="28"/>
        <v/>
      </c>
    </row>
    <row r="633" spans="1:28" s="171" customFormat="1" ht="20.399999999999999">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IF(B633="","",IF(ISERROR(MATCH($J633,SorP!$B$1:$B$6226,0)),"",INDIRECT("'SorP'!$A$"&amp;MATCH($S633&amp;$J633,SorP!C:C,0))))</f>
        <v/>
      </c>
      <c r="U633" s="169"/>
      <c r="V633" s="170" t="e">
        <f>IF(C633="",NA(),MATCH($B633&amp;$C633,'Smelter Look-up'!$J:$J,0))</f>
        <v>#N/A</v>
      </c>
      <c r="X633" s="171">
        <f t="shared" ca="1" si="27"/>
        <v>0</v>
      </c>
      <c r="AB633" s="171" t="str">
        <f t="shared" si="28"/>
        <v/>
      </c>
    </row>
    <row r="634" spans="1:28" s="171" customFormat="1" ht="20.399999999999999">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IF(B634="","",IF(ISERROR(MATCH($J634,SorP!$B$1:$B$6226,0)),"",INDIRECT("'SorP'!$A$"&amp;MATCH($S634&amp;$J634,SorP!C:C,0))))</f>
        <v/>
      </c>
      <c r="U634" s="169"/>
      <c r="V634" s="170" t="e">
        <f>IF(C634="",NA(),MATCH($B634&amp;$C634,'Smelter Look-up'!$J:$J,0))</f>
        <v>#N/A</v>
      </c>
      <c r="X634" s="171">
        <f t="shared" ca="1" si="27"/>
        <v>0</v>
      </c>
      <c r="AB634" s="171" t="str">
        <f t="shared" si="28"/>
        <v/>
      </c>
    </row>
    <row r="635" spans="1:28" s="171" customFormat="1" ht="20.399999999999999">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IF(B635="","",IF(ISERROR(MATCH($J635,SorP!$B$1:$B$6226,0)),"",INDIRECT("'SorP'!$A$"&amp;MATCH($S635&amp;$J635,SorP!C:C,0))))</f>
        <v/>
      </c>
      <c r="U635" s="169"/>
      <c r="V635" s="170" t="e">
        <f>IF(C635="",NA(),MATCH($B635&amp;$C635,'Smelter Look-up'!$J:$J,0))</f>
        <v>#N/A</v>
      </c>
      <c r="X635" s="171">
        <f t="shared" ca="1" si="27"/>
        <v>0</v>
      </c>
      <c r="AB635" s="171" t="str">
        <f t="shared" si="28"/>
        <v/>
      </c>
    </row>
    <row r="636" spans="1:28" s="171" customFormat="1" ht="20.399999999999999">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IF(B636="","",IF(ISERROR(MATCH($J636,SorP!$B$1:$B$6226,0)),"",INDIRECT("'SorP'!$A$"&amp;MATCH($S636&amp;$J636,SorP!C:C,0))))</f>
        <v/>
      </c>
      <c r="U636" s="169"/>
      <c r="V636" s="170" t="e">
        <f>IF(C636="",NA(),MATCH($B636&amp;$C636,'Smelter Look-up'!$J:$J,0))</f>
        <v>#N/A</v>
      </c>
      <c r="X636" s="171">
        <f t="shared" ca="1" si="27"/>
        <v>0</v>
      </c>
      <c r="AB636" s="171" t="str">
        <f t="shared" si="28"/>
        <v/>
      </c>
    </row>
    <row r="637" spans="1:28" s="171" customFormat="1" ht="20.399999999999999">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IF(B637="","",IF(ISERROR(MATCH($J637,SorP!$B$1:$B$6226,0)),"",INDIRECT("'SorP'!$A$"&amp;MATCH($S637&amp;$J637,SorP!C:C,0))))</f>
        <v/>
      </c>
      <c r="U637" s="169"/>
      <c r="V637" s="170" t="e">
        <f>IF(C637="",NA(),MATCH($B637&amp;$C637,'Smelter Look-up'!$J:$J,0))</f>
        <v>#N/A</v>
      </c>
      <c r="X637" s="171">
        <f t="shared" ca="1" si="27"/>
        <v>0</v>
      </c>
      <c r="AB637" s="171" t="str">
        <f t="shared" si="28"/>
        <v/>
      </c>
    </row>
    <row r="638" spans="1:28" s="171" customFormat="1" ht="20.399999999999999">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IF(B638="","",IF(ISERROR(MATCH($J638,SorP!$B$1:$B$6226,0)),"",INDIRECT("'SorP'!$A$"&amp;MATCH($S638&amp;$J638,SorP!C:C,0))))</f>
        <v/>
      </c>
      <c r="U638" s="169"/>
      <c r="V638" s="170" t="e">
        <f>IF(C638="",NA(),MATCH($B638&amp;$C638,'Smelter Look-up'!$J:$J,0))</f>
        <v>#N/A</v>
      </c>
      <c r="X638" s="171">
        <f t="shared" ca="1" si="27"/>
        <v>0</v>
      </c>
      <c r="AB638" s="171" t="str">
        <f t="shared" si="28"/>
        <v/>
      </c>
    </row>
    <row r="639" spans="1:28" s="171" customFormat="1" ht="20.399999999999999">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29"/>
        <v/>
      </c>
      <c r="T639" s="156" t="str">
        <f ca="1">IF(B639="","",IF(ISERROR(MATCH($J639,SorP!$B$1:$B$6226,0)),"",INDIRECT("'SorP'!$A$"&amp;MATCH($S639&amp;$J639,SorP!C:C,0))))</f>
        <v/>
      </c>
      <c r="U639" s="169"/>
      <c r="V639" s="170" t="e">
        <f>IF(C639="",NA(),MATCH($B639&amp;$C639,'Smelter Look-up'!$J:$J,0))</f>
        <v>#N/A</v>
      </c>
      <c r="X639" s="171">
        <f t="shared" ref="X639:X702" ca="1" si="30">IF(AND(C639="Smelter not listed",OR(LEN(D639)=0,LEN(E639)=0)),1,0)</f>
        <v>0</v>
      </c>
      <c r="AB639" s="171" t="str">
        <f t="shared" ref="AB639:AB702" si="31">B639&amp;C639</f>
        <v/>
      </c>
    </row>
    <row r="640" spans="1:28" s="171" customFormat="1" ht="20.399999999999999">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ref="S640:S703" ca="1" si="32">IF(B640="","",IF(ISERROR(MATCH($E640,CL,0)),"Unknown",INDIRECT("'C'!$A$"&amp;MATCH($E640,CL,0)+1)))</f>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399999999999999">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399999999999999">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399999999999999">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399999999999999">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399999999999999">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399999999999999">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399999999999999">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399999999999999">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399999999999999">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399999999999999">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399999999999999">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399999999999999">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399999999999999">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399999999999999">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399999999999999">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399999999999999">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399999999999999">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399999999999999">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399999999999999">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399999999999999">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399999999999999">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399999999999999">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399999999999999">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399999999999999">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399999999999999">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399999999999999">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399999999999999">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399999999999999">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399999999999999">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399999999999999">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399999999999999">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399999999999999">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399999999999999">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399999999999999">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399999999999999">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399999999999999">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399999999999999">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399999999999999">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399999999999999">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399999999999999">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0.399999999999999">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0.399999999999999">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0.399999999999999">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0.399999999999999">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0.399999999999999">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0.399999999999999">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20.399999999999999">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20.399999999999999">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20.399999999999999">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20.399999999999999">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20.399999999999999">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20.399999999999999">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20.399999999999999">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ca="1" si="30"/>
        <v>0</v>
      </c>
      <c r="AB693" s="171" t="str">
        <f t="shared" si="31"/>
        <v/>
      </c>
    </row>
    <row r="694" spans="1:28" s="171" customFormat="1" ht="20.399999999999999">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IF(B694="","",IF(ISERROR(MATCH($J694,SorP!$B$1:$B$6226,0)),"",INDIRECT("'SorP'!$A$"&amp;MATCH($S694&amp;$J694,SorP!C:C,0))))</f>
        <v/>
      </c>
      <c r="U694" s="169"/>
      <c r="V694" s="170" t="e">
        <f>IF(C694="",NA(),MATCH($B694&amp;$C694,'Smelter Look-up'!$J:$J,0))</f>
        <v>#N/A</v>
      </c>
      <c r="X694" s="171">
        <f t="shared" ca="1" si="30"/>
        <v>0</v>
      </c>
      <c r="AB694" s="171" t="str">
        <f t="shared" si="31"/>
        <v/>
      </c>
    </row>
    <row r="695" spans="1:28" s="171" customFormat="1" ht="20.399999999999999">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IF(B695="","",IF(ISERROR(MATCH($J695,SorP!$B$1:$B$6226,0)),"",INDIRECT("'SorP'!$A$"&amp;MATCH($S695&amp;$J695,SorP!C:C,0))))</f>
        <v/>
      </c>
      <c r="U695" s="169"/>
      <c r="V695" s="170" t="e">
        <f>IF(C695="",NA(),MATCH($B695&amp;$C695,'Smelter Look-up'!$J:$J,0))</f>
        <v>#N/A</v>
      </c>
      <c r="X695" s="171">
        <f t="shared" ca="1" si="30"/>
        <v>0</v>
      </c>
      <c r="AB695" s="171" t="str">
        <f t="shared" si="31"/>
        <v/>
      </c>
    </row>
    <row r="696" spans="1:28" s="171" customFormat="1" ht="20.399999999999999">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IF(B696="","",IF(ISERROR(MATCH($J696,SorP!$B$1:$B$6226,0)),"",INDIRECT("'SorP'!$A$"&amp;MATCH($S696&amp;$J696,SorP!C:C,0))))</f>
        <v/>
      </c>
      <c r="U696" s="169"/>
      <c r="V696" s="170" t="e">
        <f>IF(C696="",NA(),MATCH($B696&amp;$C696,'Smelter Look-up'!$J:$J,0))</f>
        <v>#N/A</v>
      </c>
      <c r="X696" s="171">
        <f t="shared" ca="1" si="30"/>
        <v>0</v>
      </c>
      <c r="AB696" s="171" t="str">
        <f t="shared" si="31"/>
        <v/>
      </c>
    </row>
    <row r="697" spans="1:28" s="171" customFormat="1" ht="20.399999999999999">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IF(B697="","",IF(ISERROR(MATCH($J697,SorP!$B$1:$B$6226,0)),"",INDIRECT("'SorP'!$A$"&amp;MATCH($S697&amp;$J697,SorP!C:C,0))))</f>
        <v/>
      </c>
      <c r="U697" s="169"/>
      <c r="V697" s="170" t="e">
        <f>IF(C697="",NA(),MATCH($B697&amp;$C697,'Smelter Look-up'!$J:$J,0))</f>
        <v>#N/A</v>
      </c>
      <c r="X697" s="171">
        <f t="shared" ca="1" si="30"/>
        <v>0</v>
      </c>
      <c r="AB697" s="171" t="str">
        <f t="shared" si="31"/>
        <v/>
      </c>
    </row>
    <row r="698" spans="1:28" s="171" customFormat="1" ht="20.399999999999999">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IF(B698="","",IF(ISERROR(MATCH($J698,SorP!$B$1:$B$6226,0)),"",INDIRECT("'SorP'!$A$"&amp;MATCH($S698&amp;$J698,SorP!C:C,0))))</f>
        <v/>
      </c>
      <c r="U698" s="169"/>
      <c r="V698" s="170" t="e">
        <f>IF(C698="",NA(),MATCH($B698&amp;$C698,'Smelter Look-up'!$J:$J,0))</f>
        <v>#N/A</v>
      </c>
      <c r="X698" s="171">
        <f t="shared" ca="1" si="30"/>
        <v>0</v>
      </c>
      <c r="AB698" s="171" t="str">
        <f t="shared" si="31"/>
        <v/>
      </c>
    </row>
    <row r="699" spans="1:28" s="171" customFormat="1" ht="20.399999999999999">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IF(B699="","",IF(ISERROR(MATCH($J699,SorP!$B$1:$B$6226,0)),"",INDIRECT("'SorP'!$A$"&amp;MATCH($S699&amp;$J699,SorP!C:C,0))))</f>
        <v/>
      </c>
      <c r="U699" s="169"/>
      <c r="V699" s="170" t="e">
        <f>IF(C699="",NA(),MATCH($B699&amp;$C699,'Smelter Look-up'!$J:$J,0))</f>
        <v>#N/A</v>
      </c>
      <c r="X699" s="171">
        <f t="shared" ca="1" si="30"/>
        <v>0</v>
      </c>
      <c r="AB699" s="171" t="str">
        <f t="shared" si="31"/>
        <v/>
      </c>
    </row>
    <row r="700" spans="1:28" s="171" customFormat="1" ht="20.399999999999999">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IF(B700="","",IF(ISERROR(MATCH($J700,SorP!$B$1:$B$6226,0)),"",INDIRECT("'SorP'!$A$"&amp;MATCH($S700&amp;$J700,SorP!C:C,0))))</f>
        <v/>
      </c>
      <c r="U700" s="169"/>
      <c r="V700" s="170" t="e">
        <f>IF(C700="",NA(),MATCH($B700&amp;$C700,'Smelter Look-up'!$J:$J,0))</f>
        <v>#N/A</v>
      </c>
      <c r="X700" s="171">
        <f t="shared" ca="1" si="30"/>
        <v>0</v>
      </c>
      <c r="AB700" s="171" t="str">
        <f t="shared" si="31"/>
        <v/>
      </c>
    </row>
    <row r="701" spans="1:28" s="171" customFormat="1" ht="20.399999999999999">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IF(B701="","",IF(ISERROR(MATCH($J701,SorP!$B$1:$B$6226,0)),"",INDIRECT("'SorP'!$A$"&amp;MATCH($S701&amp;$J701,SorP!C:C,0))))</f>
        <v/>
      </c>
      <c r="U701" s="169"/>
      <c r="V701" s="170" t="e">
        <f>IF(C701="",NA(),MATCH($B701&amp;$C701,'Smelter Look-up'!$J:$J,0))</f>
        <v>#N/A</v>
      </c>
      <c r="X701" s="171">
        <f t="shared" ca="1" si="30"/>
        <v>0</v>
      </c>
      <c r="AB701" s="171" t="str">
        <f t="shared" si="31"/>
        <v/>
      </c>
    </row>
    <row r="702" spans="1:28" s="171" customFormat="1" ht="20.399999999999999">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IF(B702="","",IF(ISERROR(MATCH($J702,SorP!$B$1:$B$6226,0)),"",INDIRECT("'SorP'!$A$"&amp;MATCH($S702&amp;$J702,SorP!C:C,0))))</f>
        <v/>
      </c>
      <c r="U702" s="169"/>
      <c r="V702" s="170" t="e">
        <f>IF(C702="",NA(),MATCH($B702&amp;$C702,'Smelter Look-up'!$J:$J,0))</f>
        <v>#N/A</v>
      </c>
      <c r="X702" s="171">
        <f t="shared" ca="1" si="30"/>
        <v>0</v>
      </c>
      <c r="AB702" s="171" t="str">
        <f t="shared" si="31"/>
        <v/>
      </c>
    </row>
    <row r="703" spans="1:28" s="171" customFormat="1" ht="20.399999999999999">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2"/>
        <v/>
      </c>
      <c r="T703" s="156" t="str">
        <f ca="1">IF(B703="","",IF(ISERROR(MATCH($J703,SorP!$B$1:$B$6226,0)),"",INDIRECT("'SorP'!$A$"&amp;MATCH($S703&amp;$J703,SorP!C:C,0))))</f>
        <v/>
      </c>
      <c r="U703" s="169"/>
      <c r="V703" s="170" t="e">
        <f>IF(C703="",NA(),MATCH($B703&amp;$C703,'Smelter Look-up'!$J:$J,0))</f>
        <v>#N/A</v>
      </c>
      <c r="X703" s="171">
        <f t="shared" ref="X703:X766" ca="1" si="33">IF(AND(C703="Smelter not listed",OR(LEN(D703)=0,LEN(E703)=0)),1,0)</f>
        <v>0</v>
      </c>
      <c r="AB703" s="171" t="str">
        <f t="shared" ref="AB703:AB766" si="34">B703&amp;C703</f>
        <v/>
      </c>
    </row>
    <row r="704" spans="1:28" s="171" customFormat="1" ht="20.399999999999999">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ref="S704:S767" ca="1" si="35">IF(B704="","",IF(ISERROR(MATCH($E704,CL,0)),"Unknown",INDIRECT("'C'!$A$"&amp;MATCH($E704,CL,0)+1)))</f>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399999999999999">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399999999999999">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399999999999999">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399999999999999">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399999999999999">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399999999999999">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399999999999999">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399999999999999">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399999999999999">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399999999999999">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399999999999999">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399999999999999">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399999999999999">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399999999999999">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399999999999999">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399999999999999">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399999999999999">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399999999999999">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399999999999999">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399999999999999">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399999999999999">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399999999999999">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399999999999999">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399999999999999">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399999999999999">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399999999999999">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399999999999999">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399999999999999">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399999999999999">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399999999999999">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399999999999999">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399999999999999">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399999999999999">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399999999999999">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399999999999999">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399999999999999">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399999999999999">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399999999999999">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399999999999999">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399999999999999">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0.399999999999999">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0.399999999999999">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0.399999999999999">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0.399999999999999">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0.399999999999999">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0.399999999999999">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20.399999999999999">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20.399999999999999">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20.399999999999999">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20.399999999999999">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20.399999999999999">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20.399999999999999">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20.399999999999999">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ca="1" si="33"/>
        <v>0</v>
      </c>
      <c r="AB757" s="171" t="str">
        <f t="shared" si="34"/>
        <v/>
      </c>
    </row>
    <row r="758" spans="1:28" s="171" customFormat="1" ht="20.399999999999999">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IF(B758="","",IF(ISERROR(MATCH($J758,SorP!$B$1:$B$6226,0)),"",INDIRECT("'SorP'!$A$"&amp;MATCH($S758&amp;$J758,SorP!C:C,0))))</f>
        <v/>
      </c>
      <c r="U758" s="169"/>
      <c r="V758" s="170" t="e">
        <f>IF(C758="",NA(),MATCH($B758&amp;$C758,'Smelter Look-up'!$J:$J,0))</f>
        <v>#N/A</v>
      </c>
      <c r="X758" s="171">
        <f t="shared" ca="1" si="33"/>
        <v>0</v>
      </c>
      <c r="AB758" s="171" t="str">
        <f t="shared" si="34"/>
        <v/>
      </c>
    </row>
    <row r="759" spans="1:28" s="171" customFormat="1" ht="20.399999999999999">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IF(B759="","",IF(ISERROR(MATCH($J759,SorP!$B$1:$B$6226,0)),"",INDIRECT("'SorP'!$A$"&amp;MATCH($S759&amp;$J759,SorP!C:C,0))))</f>
        <v/>
      </c>
      <c r="U759" s="169"/>
      <c r="V759" s="170" t="e">
        <f>IF(C759="",NA(),MATCH($B759&amp;$C759,'Smelter Look-up'!$J:$J,0))</f>
        <v>#N/A</v>
      </c>
      <c r="X759" s="171">
        <f t="shared" ca="1" si="33"/>
        <v>0</v>
      </c>
      <c r="AB759" s="171" t="str">
        <f t="shared" si="34"/>
        <v/>
      </c>
    </row>
    <row r="760" spans="1:28" s="171" customFormat="1" ht="20.399999999999999">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IF(B760="","",IF(ISERROR(MATCH($J760,SorP!$B$1:$B$6226,0)),"",INDIRECT("'SorP'!$A$"&amp;MATCH($S760&amp;$J760,SorP!C:C,0))))</f>
        <v/>
      </c>
      <c r="U760" s="169"/>
      <c r="V760" s="170" t="e">
        <f>IF(C760="",NA(),MATCH($B760&amp;$C760,'Smelter Look-up'!$J:$J,0))</f>
        <v>#N/A</v>
      </c>
      <c r="X760" s="171">
        <f t="shared" ca="1" si="33"/>
        <v>0</v>
      </c>
      <c r="AB760" s="171" t="str">
        <f t="shared" si="34"/>
        <v/>
      </c>
    </row>
    <row r="761" spans="1:28" s="171" customFormat="1" ht="20.399999999999999">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IF(B761="","",IF(ISERROR(MATCH($J761,SorP!$B$1:$B$6226,0)),"",INDIRECT("'SorP'!$A$"&amp;MATCH($S761&amp;$J761,SorP!C:C,0))))</f>
        <v/>
      </c>
      <c r="U761" s="169"/>
      <c r="V761" s="170" t="e">
        <f>IF(C761="",NA(),MATCH($B761&amp;$C761,'Smelter Look-up'!$J:$J,0))</f>
        <v>#N/A</v>
      </c>
      <c r="X761" s="171">
        <f t="shared" ca="1" si="33"/>
        <v>0</v>
      </c>
      <c r="AB761" s="171" t="str">
        <f t="shared" si="34"/>
        <v/>
      </c>
    </row>
    <row r="762" spans="1:28" s="171" customFormat="1" ht="20.399999999999999">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IF(B762="","",IF(ISERROR(MATCH($J762,SorP!$B$1:$B$6226,0)),"",INDIRECT("'SorP'!$A$"&amp;MATCH($S762&amp;$J762,SorP!C:C,0))))</f>
        <v/>
      </c>
      <c r="U762" s="169"/>
      <c r="V762" s="170" t="e">
        <f>IF(C762="",NA(),MATCH($B762&amp;$C762,'Smelter Look-up'!$J:$J,0))</f>
        <v>#N/A</v>
      </c>
      <c r="X762" s="171">
        <f t="shared" ca="1" si="33"/>
        <v>0</v>
      </c>
      <c r="AB762" s="171" t="str">
        <f t="shared" si="34"/>
        <v/>
      </c>
    </row>
    <row r="763" spans="1:28" s="171" customFormat="1" ht="20.399999999999999">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IF(B763="","",IF(ISERROR(MATCH($J763,SorP!$B$1:$B$6226,0)),"",INDIRECT("'SorP'!$A$"&amp;MATCH($S763&amp;$J763,SorP!C:C,0))))</f>
        <v/>
      </c>
      <c r="U763" s="169"/>
      <c r="V763" s="170" t="e">
        <f>IF(C763="",NA(),MATCH($B763&amp;$C763,'Smelter Look-up'!$J:$J,0))</f>
        <v>#N/A</v>
      </c>
      <c r="X763" s="171">
        <f t="shared" ca="1" si="33"/>
        <v>0</v>
      </c>
      <c r="AB763" s="171" t="str">
        <f t="shared" si="34"/>
        <v/>
      </c>
    </row>
    <row r="764" spans="1:28" s="171" customFormat="1" ht="20.399999999999999">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IF(B764="","",IF(ISERROR(MATCH($J764,SorP!$B$1:$B$6226,0)),"",INDIRECT("'SorP'!$A$"&amp;MATCH($S764&amp;$J764,SorP!C:C,0))))</f>
        <v/>
      </c>
      <c r="U764" s="169"/>
      <c r="V764" s="170" t="e">
        <f>IF(C764="",NA(),MATCH($B764&amp;$C764,'Smelter Look-up'!$J:$J,0))</f>
        <v>#N/A</v>
      </c>
      <c r="X764" s="171">
        <f t="shared" ca="1" si="33"/>
        <v>0</v>
      </c>
      <c r="AB764" s="171" t="str">
        <f t="shared" si="34"/>
        <v/>
      </c>
    </row>
    <row r="765" spans="1:28" s="171" customFormat="1" ht="20.399999999999999">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IF(B765="","",IF(ISERROR(MATCH($J765,SorP!$B$1:$B$6226,0)),"",INDIRECT("'SorP'!$A$"&amp;MATCH($S765&amp;$J765,SorP!C:C,0))))</f>
        <v/>
      </c>
      <c r="U765" s="169"/>
      <c r="V765" s="170" t="e">
        <f>IF(C765="",NA(),MATCH($B765&amp;$C765,'Smelter Look-up'!$J:$J,0))</f>
        <v>#N/A</v>
      </c>
      <c r="X765" s="171">
        <f t="shared" ca="1" si="33"/>
        <v>0</v>
      </c>
      <c r="AB765" s="171" t="str">
        <f t="shared" si="34"/>
        <v/>
      </c>
    </row>
    <row r="766" spans="1:28" s="171" customFormat="1" ht="20.399999999999999">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IF(B766="","",IF(ISERROR(MATCH($J766,SorP!$B$1:$B$6226,0)),"",INDIRECT("'SorP'!$A$"&amp;MATCH($S766&amp;$J766,SorP!C:C,0))))</f>
        <v/>
      </c>
      <c r="U766" s="169"/>
      <c r="V766" s="170" t="e">
        <f>IF(C766="",NA(),MATCH($B766&amp;$C766,'Smelter Look-up'!$J:$J,0))</f>
        <v>#N/A</v>
      </c>
      <c r="X766" s="171">
        <f t="shared" ca="1" si="33"/>
        <v>0</v>
      </c>
      <c r="AB766" s="171" t="str">
        <f t="shared" si="34"/>
        <v/>
      </c>
    </row>
    <row r="767" spans="1:28" s="171" customFormat="1" ht="20.399999999999999">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5"/>
        <v/>
      </c>
      <c r="T767" s="156" t="str">
        <f ca="1">IF(B767="","",IF(ISERROR(MATCH($J767,SorP!$B$1:$B$6226,0)),"",INDIRECT("'SorP'!$A$"&amp;MATCH($S767&amp;$J767,SorP!C:C,0))))</f>
        <v/>
      </c>
      <c r="U767" s="169"/>
      <c r="V767" s="170" t="e">
        <f>IF(C767="",NA(),MATCH($B767&amp;$C767,'Smelter Look-up'!$J:$J,0))</f>
        <v>#N/A</v>
      </c>
      <c r="X767" s="171">
        <f t="shared" ref="X767:X830" ca="1" si="36">IF(AND(C767="Smelter not listed",OR(LEN(D767)=0,LEN(E767)=0)),1,0)</f>
        <v>0</v>
      </c>
      <c r="AB767" s="171" t="str">
        <f t="shared" ref="AB767:AB830" si="37">B767&amp;C767</f>
        <v/>
      </c>
    </row>
    <row r="768" spans="1:28" s="171" customFormat="1" ht="20.399999999999999">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ref="S768:S831" ca="1" si="38">IF(B768="","",IF(ISERROR(MATCH($E768,CL,0)),"Unknown",INDIRECT("'C'!$A$"&amp;MATCH($E768,CL,0)+1)))</f>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399999999999999">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399999999999999">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399999999999999">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399999999999999">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399999999999999">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399999999999999">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399999999999999">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399999999999999">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399999999999999">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399999999999999">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399999999999999">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399999999999999">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399999999999999">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399999999999999">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399999999999999">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399999999999999">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399999999999999">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399999999999999">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399999999999999">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399999999999999">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399999999999999">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399999999999999">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399999999999999">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399999999999999">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399999999999999">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399999999999999">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399999999999999">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399999999999999">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399999999999999">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399999999999999">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399999999999999">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399999999999999">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399999999999999">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399999999999999">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399999999999999">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399999999999999">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399999999999999">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399999999999999">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399999999999999">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399999999999999">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0.399999999999999">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0.399999999999999">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0.399999999999999">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0.399999999999999">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0.399999999999999">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0.399999999999999">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20.399999999999999">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20.399999999999999">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20.399999999999999">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20.399999999999999">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20.399999999999999">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20.399999999999999">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20.399999999999999">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ca="1" si="36"/>
        <v>0</v>
      </c>
      <c r="AB821" s="171" t="str">
        <f t="shared" si="37"/>
        <v/>
      </c>
    </row>
    <row r="822" spans="1:28" s="171" customFormat="1" ht="20.399999999999999">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IF(B822="","",IF(ISERROR(MATCH($J822,SorP!$B$1:$B$6226,0)),"",INDIRECT("'SorP'!$A$"&amp;MATCH($S822&amp;$J822,SorP!C:C,0))))</f>
        <v/>
      </c>
      <c r="U822" s="169"/>
      <c r="V822" s="170" t="e">
        <f>IF(C822="",NA(),MATCH($B822&amp;$C822,'Smelter Look-up'!$J:$J,0))</f>
        <v>#N/A</v>
      </c>
      <c r="X822" s="171">
        <f t="shared" ca="1" si="36"/>
        <v>0</v>
      </c>
      <c r="AB822" s="171" t="str">
        <f t="shared" si="37"/>
        <v/>
      </c>
    </row>
    <row r="823" spans="1:28" s="171" customFormat="1" ht="20.399999999999999">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IF(B823="","",IF(ISERROR(MATCH($J823,SorP!$B$1:$B$6226,0)),"",INDIRECT("'SorP'!$A$"&amp;MATCH($S823&amp;$J823,SorP!C:C,0))))</f>
        <v/>
      </c>
      <c r="U823" s="169"/>
      <c r="V823" s="170" t="e">
        <f>IF(C823="",NA(),MATCH($B823&amp;$C823,'Smelter Look-up'!$J:$J,0))</f>
        <v>#N/A</v>
      </c>
      <c r="X823" s="171">
        <f t="shared" ca="1" si="36"/>
        <v>0</v>
      </c>
      <c r="AB823" s="171" t="str">
        <f t="shared" si="37"/>
        <v/>
      </c>
    </row>
    <row r="824" spans="1:28" s="171" customFormat="1" ht="20.399999999999999">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IF(B824="","",IF(ISERROR(MATCH($J824,SorP!$B$1:$B$6226,0)),"",INDIRECT("'SorP'!$A$"&amp;MATCH($S824&amp;$J824,SorP!C:C,0))))</f>
        <v/>
      </c>
      <c r="U824" s="169"/>
      <c r="V824" s="170" t="e">
        <f>IF(C824="",NA(),MATCH($B824&amp;$C824,'Smelter Look-up'!$J:$J,0))</f>
        <v>#N/A</v>
      </c>
      <c r="X824" s="171">
        <f t="shared" ca="1" si="36"/>
        <v>0</v>
      </c>
      <c r="AB824" s="171" t="str">
        <f t="shared" si="37"/>
        <v/>
      </c>
    </row>
    <row r="825" spans="1:28" s="171" customFormat="1" ht="20.399999999999999">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IF(B825="","",IF(ISERROR(MATCH($J825,SorP!$B$1:$B$6226,0)),"",INDIRECT("'SorP'!$A$"&amp;MATCH($S825&amp;$J825,SorP!C:C,0))))</f>
        <v/>
      </c>
      <c r="U825" s="169"/>
      <c r="V825" s="170" t="e">
        <f>IF(C825="",NA(),MATCH($B825&amp;$C825,'Smelter Look-up'!$J:$J,0))</f>
        <v>#N/A</v>
      </c>
      <c r="X825" s="171">
        <f t="shared" ca="1" si="36"/>
        <v>0</v>
      </c>
      <c r="AB825" s="171" t="str">
        <f t="shared" si="37"/>
        <v/>
      </c>
    </row>
    <row r="826" spans="1:28" s="171" customFormat="1" ht="20.399999999999999">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IF(B826="","",IF(ISERROR(MATCH($J826,SorP!$B$1:$B$6226,0)),"",INDIRECT("'SorP'!$A$"&amp;MATCH($S826&amp;$J826,SorP!C:C,0))))</f>
        <v/>
      </c>
      <c r="U826" s="169"/>
      <c r="V826" s="170" t="e">
        <f>IF(C826="",NA(),MATCH($B826&amp;$C826,'Smelter Look-up'!$J:$J,0))</f>
        <v>#N/A</v>
      </c>
      <c r="X826" s="171">
        <f t="shared" ca="1" si="36"/>
        <v>0</v>
      </c>
      <c r="AB826" s="171" t="str">
        <f t="shared" si="37"/>
        <v/>
      </c>
    </row>
    <row r="827" spans="1:28" s="171" customFormat="1" ht="20.399999999999999">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IF(B827="","",IF(ISERROR(MATCH($J827,SorP!$B$1:$B$6226,0)),"",INDIRECT("'SorP'!$A$"&amp;MATCH($S827&amp;$J827,SorP!C:C,0))))</f>
        <v/>
      </c>
      <c r="U827" s="169"/>
      <c r="V827" s="170" t="e">
        <f>IF(C827="",NA(),MATCH($B827&amp;$C827,'Smelter Look-up'!$J:$J,0))</f>
        <v>#N/A</v>
      </c>
      <c r="X827" s="171">
        <f t="shared" ca="1" si="36"/>
        <v>0</v>
      </c>
      <c r="AB827" s="171" t="str">
        <f t="shared" si="37"/>
        <v/>
      </c>
    </row>
    <row r="828" spans="1:28" s="171" customFormat="1" ht="20.399999999999999">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IF(B828="","",IF(ISERROR(MATCH($J828,SorP!$B$1:$B$6226,0)),"",INDIRECT("'SorP'!$A$"&amp;MATCH($S828&amp;$J828,SorP!C:C,0))))</f>
        <v/>
      </c>
      <c r="U828" s="169"/>
      <c r="V828" s="170" t="e">
        <f>IF(C828="",NA(),MATCH($B828&amp;$C828,'Smelter Look-up'!$J:$J,0))</f>
        <v>#N/A</v>
      </c>
      <c r="X828" s="171">
        <f t="shared" ca="1" si="36"/>
        <v>0</v>
      </c>
      <c r="AB828" s="171" t="str">
        <f t="shared" si="37"/>
        <v/>
      </c>
    </row>
    <row r="829" spans="1:28" s="171" customFormat="1" ht="20.399999999999999">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IF(B829="","",IF(ISERROR(MATCH($J829,SorP!$B$1:$B$6226,0)),"",INDIRECT("'SorP'!$A$"&amp;MATCH($S829&amp;$J829,SorP!C:C,0))))</f>
        <v/>
      </c>
      <c r="U829" s="169"/>
      <c r="V829" s="170" t="e">
        <f>IF(C829="",NA(),MATCH($B829&amp;$C829,'Smelter Look-up'!$J:$J,0))</f>
        <v>#N/A</v>
      </c>
      <c r="X829" s="171">
        <f t="shared" ca="1" si="36"/>
        <v>0</v>
      </c>
      <c r="AB829" s="171" t="str">
        <f t="shared" si="37"/>
        <v/>
      </c>
    </row>
    <row r="830" spans="1:28" s="171" customFormat="1" ht="20.399999999999999">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IF(B830="","",IF(ISERROR(MATCH($J830,SorP!$B$1:$B$6226,0)),"",INDIRECT("'SorP'!$A$"&amp;MATCH($S830&amp;$J830,SorP!C:C,0))))</f>
        <v/>
      </c>
      <c r="U830" s="169"/>
      <c r="V830" s="170" t="e">
        <f>IF(C830="",NA(),MATCH($B830&amp;$C830,'Smelter Look-up'!$J:$J,0))</f>
        <v>#N/A</v>
      </c>
      <c r="X830" s="171">
        <f t="shared" ca="1" si="36"/>
        <v>0</v>
      </c>
      <c r="AB830" s="171" t="str">
        <f t="shared" si="37"/>
        <v/>
      </c>
    </row>
    <row r="831" spans="1:28" s="171" customFormat="1" ht="20.399999999999999">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38"/>
        <v/>
      </c>
      <c r="T831" s="156" t="str">
        <f ca="1">IF(B831="","",IF(ISERROR(MATCH($J831,SorP!$B$1:$B$6226,0)),"",INDIRECT("'SorP'!$A$"&amp;MATCH($S831&amp;$J831,SorP!C:C,0))))</f>
        <v/>
      </c>
      <c r="U831" s="169"/>
      <c r="V831" s="170" t="e">
        <f>IF(C831="",NA(),MATCH($B831&amp;$C831,'Smelter Look-up'!$J:$J,0))</f>
        <v>#N/A</v>
      </c>
      <c r="X831" s="171">
        <f t="shared" ref="X831:X894" ca="1" si="39">IF(AND(C831="Smelter not listed",OR(LEN(D831)=0,LEN(E831)=0)),1,0)</f>
        <v>0</v>
      </c>
      <c r="AB831" s="171" t="str">
        <f t="shared" ref="AB831:AB894" si="40">B831&amp;C831</f>
        <v/>
      </c>
    </row>
    <row r="832" spans="1:28" s="171" customFormat="1" ht="20.399999999999999">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ref="S832:S895" ca="1" si="41">IF(B832="","",IF(ISERROR(MATCH($E832,CL,0)),"Unknown",INDIRECT("'C'!$A$"&amp;MATCH($E832,CL,0)+1)))</f>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399999999999999">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399999999999999">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399999999999999">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399999999999999">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399999999999999">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399999999999999">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399999999999999">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399999999999999">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399999999999999">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399999999999999">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399999999999999">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399999999999999">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399999999999999">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399999999999999">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399999999999999">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399999999999999">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399999999999999">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399999999999999">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399999999999999">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399999999999999">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399999999999999">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399999999999999">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399999999999999">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399999999999999">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399999999999999">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399999999999999">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399999999999999">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399999999999999">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399999999999999">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399999999999999">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399999999999999">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399999999999999">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399999999999999">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399999999999999">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399999999999999">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399999999999999">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399999999999999">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399999999999999">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399999999999999">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399999999999999">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0.399999999999999">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0.399999999999999">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0.399999999999999">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0.399999999999999">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0.399999999999999">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0.399999999999999">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20.399999999999999">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20.399999999999999">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20.399999999999999">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20.399999999999999">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20.399999999999999">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20.399999999999999">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20.399999999999999">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ca="1" si="39"/>
        <v>0</v>
      </c>
      <c r="AB885" s="171" t="str">
        <f t="shared" si="40"/>
        <v/>
      </c>
    </row>
    <row r="886" spans="1:28" s="171" customFormat="1" ht="20.399999999999999">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IF(B886="","",IF(ISERROR(MATCH($J886,SorP!$B$1:$B$6226,0)),"",INDIRECT("'SorP'!$A$"&amp;MATCH($S886&amp;$J886,SorP!C:C,0))))</f>
        <v/>
      </c>
      <c r="U886" s="169"/>
      <c r="V886" s="170" t="e">
        <f>IF(C886="",NA(),MATCH($B886&amp;$C886,'Smelter Look-up'!$J:$J,0))</f>
        <v>#N/A</v>
      </c>
      <c r="X886" s="171">
        <f t="shared" ca="1" si="39"/>
        <v>0</v>
      </c>
      <c r="AB886" s="171" t="str">
        <f t="shared" si="40"/>
        <v/>
      </c>
    </row>
    <row r="887" spans="1:28" s="171" customFormat="1" ht="20.399999999999999">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IF(B887="","",IF(ISERROR(MATCH($J887,SorP!$B$1:$B$6226,0)),"",INDIRECT("'SorP'!$A$"&amp;MATCH($S887&amp;$J887,SorP!C:C,0))))</f>
        <v/>
      </c>
      <c r="U887" s="169"/>
      <c r="V887" s="170" t="e">
        <f>IF(C887="",NA(),MATCH($B887&amp;$C887,'Smelter Look-up'!$J:$J,0))</f>
        <v>#N/A</v>
      </c>
      <c r="X887" s="171">
        <f t="shared" ca="1" si="39"/>
        <v>0</v>
      </c>
      <c r="AB887" s="171" t="str">
        <f t="shared" si="40"/>
        <v/>
      </c>
    </row>
    <row r="888" spans="1:28" s="171" customFormat="1" ht="20.399999999999999">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IF(B888="","",IF(ISERROR(MATCH($J888,SorP!$B$1:$B$6226,0)),"",INDIRECT("'SorP'!$A$"&amp;MATCH($S888&amp;$J888,SorP!C:C,0))))</f>
        <v/>
      </c>
      <c r="U888" s="169"/>
      <c r="V888" s="170" t="e">
        <f>IF(C888="",NA(),MATCH($B888&amp;$C888,'Smelter Look-up'!$J:$J,0))</f>
        <v>#N/A</v>
      </c>
      <c r="X888" s="171">
        <f t="shared" ca="1" si="39"/>
        <v>0</v>
      </c>
      <c r="AB888" s="171" t="str">
        <f t="shared" si="40"/>
        <v/>
      </c>
    </row>
    <row r="889" spans="1:28" s="171" customFormat="1" ht="20.399999999999999">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IF(B889="","",IF(ISERROR(MATCH($J889,SorP!$B$1:$B$6226,0)),"",INDIRECT("'SorP'!$A$"&amp;MATCH($S889&amp;$J889,SorP!C:C,0))))</f>
        <v/>
      </c>
      <c r="U889" s="169"/>
      <c r="V889" s="170" t="e">
        <f>IF(C889="",NA(),MATCH($B889&amp;$C889,'Smelter Look-up'!$J:$J,0))</f>
        <v>#N/A</v>
      </c>
      <c r="X889" s="171">
        <f t="shared" ca="1" si="39"/>
        <v>0</v>
      </c>
      <c r="AB889" s="171" t="str">
        <f t="shared" si="40"/>
        <v/>
      </c>
    </row>
    <row r="890" spans="1:28" s="171" customFormat="1" ht="20.399999999999999">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IF(B890="","",IF(ISERROR(MATCH($J890,SorP!$B$1:$B$6226,0)),"",INDIRECT("'SorP'!$A$"&amp;MATCH($S890&amp;$J890,SorP!C:C,0))))</f>
        <v/>
      </c>
      <c r="U890" s="169"/>
      <c r="V890" s="170" t="e">
        <f>IF(C890="",NA(),MATCH($B890&amp;$C890,'Smelter Look-up'!$J:$J,0))</f>
        <v>#N/A</v>
      </c>
      <c r="X890" s="171">
        <f t="shared" ca="1" si="39"/>
        <v>0</v>
      </c>
      <c r="AB890" s="171" t="str">
        <f t="shared" si="40"/>
        <v/>
      </c>
    </row>
    <row r="891" spans="1:28" s="171" customFormat="1" ht="20.399999999999999">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IF(B891="","",IF(ISERROR(MATCH($J891,SorP!$B$1:$B$6226,0)),"",INDIRECT("'SorP'!$A$"&amp;MATCH($S891&amp;$J891,SorP!C:C,0))))</f>
        <v/>
      </c>
      <c r="U891" s="169"/>
      <c r="V891" s="170" t="e">
        <f>IF(C891="",NA(),MATCH($B891&amp;$C891,'Smelter Look-up'!$J:$J,0))</f>
        <v>#N/A</v>
      </c>
      <c r="X891" s="171">
        <f t="shared" ca="1" si="39"/>
        <v>0</v>
      </c>
      <c r="AB891" s="171" t="str">
        <f t="shared" si="40"/>
        <v/>
      </c>
    </row>
    <row r="892" spans="1:28" s="171" customFormat="1" ht="20.399999999999999">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IF(B892="","",IF(ISERROR(MATCH($J892,SorP!$B$1:$B$6226,0)),"",INDIRECT("'SorP'!$A$"&amp;MATCH($S892&amp;$J892,SorP!C:C,0))))</f>
        <v/>
      </c>
      <c r="U892" s="169"/>
      <c r="V892" s="170" t="e">
        <f>IF(C892="",NA(),MATCH($B892&amp;$C892,'Smelter Look-up'!$J:$J,0))</f>
        <v>#N/A</v>
      </c>
      <c r="X892" s="171">
        <f t="shared" ca="1" si="39"/>
        <v>0</v>
      </c>
      <c r="AB892" s="171" t="str">
        <f t="shared" si="40"/>
        <v/>
      </c>
    </row>
    <row r="893" spans="1:28" s="171" customFormat="1" ht="20.399999999999999">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IF(B893="","",IF(ISERROR(MATCH($J893,SorP!$B$1:$B$6226,0)),"",INDIRECT("'SorP'!$A$"&amp;MATCH($S893&amp;$J893,SorP!C:C,0))))</f>
        <v/>
      </c>
      <c r="U893" s="169"/>
      <c r="V893" s="170" t="e">
        <f>IF(C893="",NA(),MATCH($B893&amp;$C893,'Smelter Look-up'!$J:$J,0))</f>
        <v>#N/A</v>
      </c>
      <c r="X893" s="171">
        <f t="shared" ca="1" si="39"/>
        <v>0</v>
      </c>
      <c r="AB893" s="171" t="str">
        <f t="shared" si="40"/>
        <v/>
      </c>
    </row>
    <row r="894" spans="1:28" s="171" customFormat="1" ht="20.399999999999999">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IF(B894="","",IF(ISERROR(MATCH($J894,SorP!$B$1:$B$6226,0)),"",INDIRECT("'SorP'!$A$"&amp;MATCH($S894&amp;$J894,SorP!C:C,0))))</f>
        <v/>
      </c>
      <c r="U894" s="169"/>
      <c r="V894" s="170" t="e">
        <f>IF(C894="",NA(),MATCH($B894&amp;$C894,'Smelter Look-up'!$J:$J,0))</f>
        <v>#N/A</v>
      </c>
      <c r="X894" s="171">
        <f t="shared" ca="1" si="39"/>
        <v>0</v>
      </c>
      <c r="AB894" s="171" t="str">
        <f t="shared" si="40"/>
        <v/>
      </c>
    </row>
    <row r="895" spans="1:28" s="171" customFormat="1" ht="20.399999999999999">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1"/>
        <v/>
      </c>
      <c r="T895" s="156" t="str">
        <f ca="1">IF(B895="","",IF(ISERROR(MATCH($J895,SorP!$B$1:$B$6226,0)),"",INDIRECT("'SorP'!$A$"&amp;MATCH($S895&amp;$J895,SorP!C:C,0))))</f>
        <v/>
      </c>
      <c r="U895" s="169"/>
      <c r="V895" s="170" t="e">
        <f>IF(C895="",NA(),MATCH($B895&amp;$C895,'Smelter Look-up'!$J:$J,0))</f>
        <v>#N/A</v>
      </c>
      <c r="X895" s="171">
        <f t="shared" ref="X895:X958" ca="1" si="42">IF(AND(C895="Smelter not listed",OR(LEN(D895)=0,LEN(E895)=0)),1,0)</f>
        <v>0</v>
      </c>
      <c r="AB895" s="171" t="str">
        <f t="shared" ref="AB895:AB958" si="43">B895&amp;C895</f>
        <v/>
      </c>
    </row>
    <row r="896" spans="1:28" s="171" customFormat="1" ht="20.399999999999999">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ref="S896:S959" ca="1" si="44">IF(B896="","",IF(ISERROR(MATCH($E896,CL,0)),"Unknown",INDIRECT("'C'!$A$"&amp;MATCH($E896,CL,0)+1)))</f>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399999999999999">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399999999999999">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399999999999999">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399999999999999">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399999999999999">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399999999999999">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399999999999999">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399999999999999">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399999999999999">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399999999999999">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399999999999999">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399999999999999">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399999999999999">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399999999999999">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399999999999999">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399999999999999">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399999999999999">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399999999999999">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399999999999999">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399999999999999">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399999999999999">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399999999999999">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399999999999999">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399999999999999">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399999999999999">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399999999999999">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399999999999999">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399999999999999">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399999999999999">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399999999999999">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399999999999999">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399999999999999">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399999999999999">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399999999999999">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399999999999999">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399999999999999">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399999999999999">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399999999999999">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399999999999999">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399999999999999">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0.399999999999999">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0.399999999999999">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0.399999999999999">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0.399999999999999">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0.399999999999999">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0.399999999999999">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20.399999999999999">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20.399999999999999">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20.399999999999999">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20.399999999999999">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20.399999999999999">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20.399999999999999">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20.399999999999999">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ca="1" si="42"/>
        <v>0</v>
      </c>
      <c r="AB949" s="171" t="str">
        <f t="shared" si="43"/>
        <v/>
      </c>
    </row>
    <row r="950" spans="1:28" s="171" customFormat="1" ht="20.399999999999999">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IF(B950="","",IF(ISERROR(MATCH($J950,SorP!$B$1:$B$6226,0)),"",INDIRECT("'SorP'!$A$"&amp;MATCH($S950&amp;$J950,SorP!C:C,0))))</f>
        <v/>
      </c>
      <c r="U950" s="169"/>
      <c r="V950" s="170" t="e">
        <f>IF(C950="",NA(),MATCH($B950&amp;$C950,'Smelter Look-up'!$J:$J,0))</f>
        <v>#N/A</v>
      </c>
      <c r="X950" s="171">
        <f t="shared" ca="1" si="42"/>
        <v>0</v>
      </c>
      <c r="AB950" s="171" t="str">
        <f t="shared" si="43"/>
        <v/>
      </c>
    </row>
    <row r="951" spans="1:28" s="171" customFormat="1" ht="20.399999999999999">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IF(B951="","",IF(ISERROR(MATCH($J951,SorP!$B$1:$B$6226,0)),"",INDIRECT("'SorP'!$A$"&amp;MATCH($S951&amp;$J951,SorP!C:C,0))))</f>
        <v/>
      </c>
      <c r="U951" s="169"/>
      <c r="V951" s="170" t="e">
        <f>IF(C951="",NA(),MATCH($B951&amp;$C951,'Smelter Look-up'!$J:$J,0))</f>
        <v>#N/A</v>
      </c>
      <c r="X951" s="171">
        <f t="shared" ca="1" si="42"/>
        <v>0</v>
      </c>
      <c r="AB951" s="171" t="str">
        <f t="shared" si="43"/>
        <v/>
      </c>
    </row>
    <row r="952" spans="1:28" s="171" customFormat="1" ht="20.399999999999999">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IF(B952="","",IF(ISERROR(MATCH($J952,SorP!$B$1:$B$6226,0)),"",INDIRECT("'SorP'!$A$"&amp;MATCH($S952&amp;$J952,SorP!C:C,0))))</f>
        <v/>
      </c>
      <c r="U952" s="169"/>
      <c r="V952" s="170" t="e">
        <f>IF(C952="",NA(),MATCH($B952&amp;$C952,'Smelter Look-up'!$J:$J,0))</f>
        <v>#N/A</v>
      </c>
      <c r="X952" s="171">
        <f t="shared" ca="1" si="42"/>
        <v>0</v>
      </c>
      <c r="AB952" s="171" t="str">
        <f t="shared" si="43"/>
        <v/>
      </c>
    </row>
    <row r="953" spans="1:28" s="171" customFormat="1" ht="20.399999999999999">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IF(B953="","",IF(ISERROR(MATCH($J953,SorP!$B$1:$B$6226,0)),"",INDIRECT("'SorP'!$A$"&amp;MATCH($S953&amp;$J953,SorP!C:C,0))))</f>
        <v/>
      </c>
      <c r="U953" s="169"/>
      <c r="V953" s="170" t="e">
        <f>IF(C953="",NA(),MATCH($B953&amp;$C953,'Smelter Look-up'!$J:$J,0))</f>
        <v>#N/A</v>
      </c>
      <c r="X953" s="171">
        <f t="shared" ca="1" si="42"/>
        <v>0</v>
      </c>
      <c r="AB953" s="171" t="str">
        <f t="shared" si="43"/>
        <v/>
      </c>
    </row>
    <row r="954" spans="1:28" s="171" customFormat="1" ht="20.399999999999999">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IF(B954="","",IF(ISERROR(MATCH($J954,SorP!$B$1:$B$6226,0)),"",INDIRECT("'SorP'!$A$"&amp;MATCH($S954&amp;$J954,SorP!C:C,0))))</f>
        <v/>
      </c>
      <c r="U954" s="169"/>
      <c r="V954" s="170" t="e">
        <f>IF(C954="",NA(),MATCH($B954&amp;$C954,'Smelter Look-up'!$J:$J,0))</f>
        <v>#N/A</v>
      </c>
      <c r="X954" s="171">
        <f t="shared" ca="1" si="42"/>
        <v>0</v>
      </c>
      <c r="AB954" s="171" t="str">
        <f t="shared" si="43"/>
        <v/>
      </c>
    </row>
    <row r="955" spans="1:28" s="171" customFormat="1" ht="20.399999999999999">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IF(B955="","",IF(ISERROR(MATCH($J955,SorP!$B$1:$B$6226,0)),"",INDIRECT("'SorP'!$A$"&amp;MATCH($S955&amp;$J955,SorP!C:C,0))))</f>
        <v/>
      </c>
      <c r="U955" s="169"/>
      <c r="V955" s="170" t="e">
        <f>IF(C955="",NA(),MATCH($B955&amp;$C955,'Smelter Look-up'!$J:$J,0))</f>
        <v>#N/A</v>
      </c>
      <c r="X955" s="171">
        <f t="shared" ca="1" si="42"/>
        <v>0</v>
      </c>
      <c r="AB955" s="171" t="str">
        <f t="shared" si="43"/>
        <v/>
      </c>
    </row>
    <row r="956" spans="1:28" s="171" customFormat="1" ht="20.399999999999999">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IF(B956="","",IF(ISERROR(MATCH($J956,SorP!$B$1:$B$6226,0)),"",INDIRECT("'SorP'!$A$"&amp;MATCH($S956&amp;$J956,SorP!C:C,0))))</f>
        <v/>
      </c>
      <c r="U956" s="169"/>
      <c r="V956" s="170" t="e">
        <f>IF(C956="",NA(),MATCH($B956&amp;$C956,'Smelter Look-up'!$J:$J,0))</f>
        <v>#N/A</v>
      </c>
      <c r="X956" s="171">
        <f t="shared" ca="1" si="42"/>
        <v>0</v>
      </c>
      <c r="AB956" s="171" t="str">
        <f t="shared" si="43"/>
        <v/>
      </c>
    </row>
    <row r="957" spans="1:28" s="171" customFormat="1" ht="20.399999999999999">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IF(B957="","",IF(ISERROR(MATCH($J957,SorP!$B$1:$B$6226,0)),"",INDIRECT("'SorP'!$A$"&amp;MATCH($S957&amp;$J957,SorP!C:C,0))))</f>
        <v/>
      </c>
      <c r="U957" s="169"/>
      <c r="V957" s="170" t="e">
        <f>IF(C957="",NA(),MATCH($B957&amp;$C957,'Smelter Look-up'!$J:$J,0))</f>
        <v>#N/A</v>
      </c>
      <c r="X957" s="171">
        <f t="shared" ca="1" si="42"/>
        <v>0</v>
      </c>
      <c r="AB957" s="171" t="str">
        <f t="shared" si="43"/>
        <v/>
      </c>
    </row>
    <row r="958" spans="1:28" s="171" customFormat="1" ht="20.399999999999999">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IF(B958="","",IF(ISERROR(MATCH($J958,SorP!$B$1:$B$6226,0)),"",INDIRECT("'SorP'!$A$"&amp;MATCH($S958&amp;$J958,SorP!C:C,0))))</f>
        <v/>
      </c>
      <c r="U958" s="169"/>
      <c r="V958" s="170" t="e">
        <f>IF(C958="",NA(),MATCH($B958&amp;$C958,'Smelter Look-up'!$J:$J,0))</f>
        <v>#N/A</v>
      </c>
      <c r="X958" s="171">
        <f t="shared" ca="1" si="42"/>
        <v>0</v>
      </c>
      <c r="AB958" s="171" t="str">
        <f t="shared" si="43"/>
        <v/>
      </c>
    </row>
    <row r="959" spans="1:28" s="171" customFormat="1" ht="20.399999999999999">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4"/>
        <v/>
      </c>
      <c r="T959" s="156" t="str">
        <f ca="1">IF(B959="","",IF(ISERROR(MATCH($J959,SorP!$B$1:$B$6226,0)),"",INDIRECT("'SorP'!$A$"&amp;MATCH($S959&amp;$J959,SorP!C:C,0))))</f>
        <v/>
      </c>
      <c r="U959" s="169"/>
      <c r="V959" s="170" t="e">
        <f>IF(C959="",NA(),MATCH($B959&amp;$C959,'Smelter Look-up'!$J:$J,0))</f>
        <v>#N/A</v>
      </c>
      <c r="X959" s="171">
        <f t="shared" ref="X959:X1022" ca="1" si="45">IF(AND(C959="Smelter not listed",OR(LEN(D959)=0,LEN(E959)=0)),1,0)</f>
        <v>0</v>
      </c>
      <c r="AB959" s="171" t="str">
        <f t="shared" ref="AB959:AB1022" si="46">B959&amp;C959</f>
        <v/>
      </c>
    </row>
    <row r="960" spans="1:28" s="171" customFormat="1" ht="20.399999999999999">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ref="S960:S1023" ca="1" si="47">IF(B960="","",IF(ISERROR(MATCH($E960,CL,0)),"Unknown",INDIRECT("'C'!$A$"&amp;MATCH($E960,CL,0)+1)))</f>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399999999999999">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399999999999999">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399999999999999">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399999999999999">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399999999999999">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399999999999999">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399999999999999">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399999999999999">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399999999999999">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399999999999999">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399999999999999">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399999999999999">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399999999999999">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399999999999999">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399999999999999">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399999999999999">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399999999999999">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399999999999999">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399999999999999">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399999999999999">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399999999999999">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399999999999999">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399999999999999">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399999999999999">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399999999999999">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399999999999999">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399999999999999">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399999999999999">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399999999999999">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399999999999999">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399999999999999">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399999999999999">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399999999999999">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399999999999999">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399999999999999">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399999999999999">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399999999999999">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399999999999999">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399999999999999">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399999999999999">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0.399999999999999">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0.399999999999999">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0.399999999999999">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0.399999999999999">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0.399999999999999">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0.399999999999999">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20.399999999999999">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20.399999999999999">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20.399999999999999">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20.399999999999999">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20.399999999999999">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20.399999999999999">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20.399999999999999">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ca="1" si="45"/>
        <v>0</v>
      </c>
      <c r="AB1013" s="171" t="str">
        <f t="shared" si="46"/>
        <v/>
      </c>
    </row>
    <row r="1014" spans="1:28" s="171" customFormat="1" ht="20.399999999999999">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IF(B1014="","",IF(ISERROR(MATCH($J1014,SorP!$B$1:$B$6226,0)),"",INDIRECT("'SorP'!$A$"&amp;MATCH($S1014&amp;$J1014,SorP!C:C,0))))</f>
        <v/>
      </c>
      <c r="U1014" s="169"/>
      <c r="V1014" s="170" t="e">
        <f>IF(C1014="",NA(),MATCH($B1014&amp;$C1014,'Smelter Look-up'!$J:$J,0))</f>
        <v>#N/A</v>
      </c>
      <c r="X1014" s="171">
        <f t="shared" ca="1" si="45"/>
        <v>0</v>
      </c>
      <c r="AB1014" s="171" t="str">
        <f t="shared" si="46"/>
        <v/>
      </c>
    </row>
    <row r="1015" spans="1:28" s="171" customFormat="1" ht="20.399999999999999">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IF(B1015="","",IF(ISERROR(MATCH($J1015,SorP!$B$1:$B$6226,0)),"",INDIRECT("'SorP'!$A$"&amp;MATCH($S1015&amp;$J1015,SorP!C:C,0))))</f>
        <v/>
      </c>
      <c r="U1015" s="169"/>
      <c r="V1015" s="170" t="e">
        <f>IF(C1015="",NA(),MATCH($B1015&amp;$C1015,'Smelter Look-up'!$J:$J,0))</f>
        <v>#N/A</v>
      </c>
      <c r="X1015" s="171">
        <f t="shared" ca="1" si="45"/>
        <v>0</v>
      </c>
      <c r="AB1015" s="171" t="str">
        <f t="shared" si="46"/>
        <v/>
      </c>
    </row>
    <row r="1016" spans="1:28" s="171" customFormat="1" ht="20.399999999999999">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IF(B1016="","",IF(ISERROR(MATCH($J1016,SorP!$B$1:$B$6226,0)),"",INDIRECT("'SorP'!$A$"&amp;MATCH($S1016&amp;$J1016,SorP!C:C,0))))</f>
        <v/>
      </c>
      <c r="U1016" s="169"/>
      <c r="V1016" s="170" t="e">
        <f>IF(C1016="",NA(),MATCH($B1016&amp;$C1016,'Smelter Look-up'!$J:$J,0))</f>
        <v>#N/A</v>
      </c>
      <c r="X1016" s="171">
        <f t="shared" ca="1" si="45"/>
        <v>0</v>
      </c>
      <c r="AB1016" s="171" t="str">
        <f t="shared" si="46"/>
        <v/>
      </c>
    </row>
    <row r="1017" spans="1:28" s="171" customFormat="1" ht="20.399999999999999">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IF(B1017="","",IF(ISERROR(MATCH($J1017,SorP!$B$1:$B$6226,0)),"",INDIRECT("'SorP'!$A$"&amp;MATCH($S1017&amp;$J1017,SorP!C:C,0))))</f>
        <v/>
      </c>
      <c r="U1017" s="169"/>
      <c r="V1017" s="170" t="e">
        <f>IF(C1017="",NA(),MATCH($B1017&amp;$C1017,'Smelter Look-up'!$J:$J,0))</f>
        <v>#N/A</v>
      </c>
      <c r="X1017" s="171">
        <f t="shared" ca="1" si="45"/>
        <v>0</v>
      </c>
      <c r="AB1017" s="171" t="str">
        <f t="shared" si="46"/>
        <v/>
      </c>
    </row>
    <row r="1018" spans="1:28" s="171" customFormat="1" ht="20.399999999999999">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IF(B1018="","",IF(ISERROR(MATCH($J1018,SorP!$B$1:$B$6226,0)),"",INDIRECT("'SorP'!$A$"&amp;MATCH($S1018&amp;$J1018,SorP!C:C,0))))</f>
        <v/>
      </c>
      <c r="U1018" s="169"/>
      <c r="V1018" s="170" t="e">
        <f>IF(C1018="",NA(),MATCH($B1018&amp;$C1018,'Smelter Look-up'!$J:$J,0))</f>
        <v>#N/A</v>
      </c>
      <c r="X1018" s="171">
        <f t="shared" ca="1" si="45"/>
        <v>0</v>
      </c>
      <c r="AB1018" s="171" t="str">
        <f t="shared" si="46"/>
        <v/>
      </c>
    </row>
    <row r="1019" spans="1:28" s="171" customFormat="1" ht="20.399999999999999">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IF(B1019="","",IF(ISERROR(MATCH($J1019,SorP!$B$1:$B$6226,0)),"",INDIRECT("'SorP'!$A$"&amp;MATCH($S1019&amp;$J1019,SorP!C:C,0))))</f>
        <v/>
      </c>
      <c r="U1019" s="169"/>
      <c r="V1019" s="170" t="e">
        <f>IF(C1019="",NA(),MATCH($B1019&amp;$C1019,'Smelter Look-up'!$J:$J,0))</f>
        <v>#N/A</v>
      </c>
      <c r="X1019" s="171">
        <f t="shared" ca="1" si="45"/>
        <v>0</v>
      </c>
      <c r="AB1019" s="171" t="str">
        <f t="shared" si="46"/>
        <v/>
      </c>
    </row>
    <row r="1020" spans="1:28" s="171" customFormat="1" ht="20.399999999999999">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IF(B1020="","",IF(ISERROR(MATCH($J1020,SorP!$B$1:$B$6226,0)),"",INDIRECT("'SorP'!$A$"&amp;MATCH($S1020&amp;$J1020,SorP!C:C,0))))</f>
        <v/>
      </c>
      <c r="U1020" s="169"/>
      <c r="V1020" s="170" t="e">
        <f>IF(C1020="",NA(),MATCH($B1020&amp;$C1020,'Smelter Look-up'!$J:$J,0))</f>
        <v>#N/A</v>
      </c>
      <c r="X1020" s="171">
        <f t="shared" ca="1" si="45"/>
        <v>0</v>
      </c>
      <c r="AB1020" s="171" t="str">
        <f t="shared" si="46"/>
        <v/>
      </c>
    </row>
    <row r="1021" spans="1:28" s="171" customFormat="1" ht="20.399999999999999">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IF(B1021="","",IF(ISERROR(MATCH($J1021,SorP!$B$1:$B$6226,0)),"",INDIRECT("'SorP'!$A$"&amp;MATCH($S1021&amp;$J1021,SorP!C:C,0))))</f>
        <v/>
      </c>
      <c r="U1021" s="169"/>
      <c r="V1021" s="170" t="e">
        <f>IF(C1021="",NA(),MATCH($B1021&amp;$C1021,'Smelter Look-up'!$J:$J,0))</f>
        <v>#N/A</v>
      </c>
      <c r="X1021" s="171">
        <f t="shared" ca="1" si="45"/>
        <v>0</v>
      </c>
      <c r="AB1021" s="171" t="str">
        <f t="shared" si="46"/>
        <v/>
      </c>
    </row>
    <row r="1022" spans="1:28" s="171" customFormat="1" ht="20.399999999999999">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IF(B1022="","",IF(ISERROR(MATCH($J1022,SorP!$B$1:$B$6226,0)),"",INDIRECT("'SorP'!$A$"&amp;MATCH($S1022&amp;$J1022,SorP!C:C,0))))</f>
        <v/>
      </c>
      <c r="U1022" s="169"/>
      <c r="V1022" s="170" t="e">
        <f>IF(C1022="",NA(),MATCH($B1022&amp;$C1022,'Smelter Look-up'!$J:$J,0))</f>
        <v>#N/A</v>
      </c>
      <c r="X1022" s="171">
        <f t="shared" ca="1" si="45"/>
        <v>0</v>
      </c>
      <c r="AB1022" s="171" t="str">
        <f t="shared" si="46"/>
        <v/>
      </c>
    </row>
    <row r="1023" spans="1:28" s="171" customFormat="1" ht="20.399999999999999">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47"/>
        <v/>
      </c>
      <c r="T1023" s="156" t="str">
        <f ca="1">IF(B1023="","",IF(ISERROR(MATCH($J1023,SorP!$B$1:$B$6226,0)),"",INDIRECT("'SorP'!$A$"&amp;MATCH($S1023&amp;$J1023,SorP!C:C,0))))</f>
        <v/>
      </c>
      <c r="U1023" s="169"/>
      <c r="V1023" s="170" t="e">
        <f>IF(C1023="",NA(),MATCH($B1023&amp;$C1023,'Smelter Look-up'!$J:$J,0))</f>
        <v>#N/A</v>
      </c>
      <c r="X1023" s="171">
        <f t="shared" ref="X1023:X1086" ca="1" si="48">IF(AND(C1023="Smelter not listed",OR(LEN(D1023)=0,LEN(E1023)=0)),1,0)</f>
        <v>0</v>
      </c>
      <c r="AB1023" s="171" t="str">
        <f t="shared" ref="AB1023:AB1086" si="49">B1023&amp;C1023</f>
        <v/>
      </c>
    </row>
    <row r="1024" spans="1:28" s="171" customFormat="1" ht="20.399999999999999">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ref="S1024:S1087" ca="1" si="50">IF(B1024="","",IF(ISERROR(MATCH($E1024,CL,0)),"Unknown",INDIRECT("'C'!$A$"&amp;MATCH($E1024,CL,0)+1)))</f>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399999999999999">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399999999999999">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399999999999999">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399999999999999">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399999999999999">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399999999999999">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399999999999999">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399999999999999">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399999999999999">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399999999999999">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399999999999999">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399999999999999">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399999999999999">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399999999999999">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399999999999999">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399999999999999">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399999999999999">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399999999999999">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399999999999999">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399999999999999">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399999999999999">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399999999999999">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399999999999999">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399999999999999">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399999999999999">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399999999999999">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399999999999999">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399999999999999">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399999999999999">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399999999999999">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399999999999999">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399999999999999">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399999999999999">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399999999999999">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399999999999999">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399999999999999">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399999999999999">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399999999999999">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399999999999999">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399999999999999">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0.399999999999999">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0.399999999999999">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0.399999999999999">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0.399999999999999">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0.399999999999999">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0.399999999999999">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20.399999999999999">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20.399999999999999">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20.399999999999999">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20.399999999999999">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20.399999999999999">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20.399999999999999">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20.399999999999999">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ca="1" si="48"/>
        <v>0</v>
      </c>
      <c r="AB1077" s="171" t="str">
        <f t="shared" si="49"/>
        <v/>
      </c>
    </row>
    <row r="1078" spans="1:28" s="171" customFormat="1" ht="20.399999999999999">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IF(B1078="","",IF(ISERROR(MATCH($J1078,SorP!$B$1:$B$6226,0)),"",INDIRECT("'SorP'!$A$"&amp;MATCH($S1078&amp;$J1078,SorP!C:C,0))))</f>
        <v/>
      </c>
      <c r="U1078" s="169"/>
      <c r="V1078" s="170" t="e">
        <f>IF(C1078="",NA(),MATCH($B1078&amp;$C1078,'Smelter Look-up'!$J:$J,0))</f>
        <v>#N/A</v>
      </c>
      <c r="X1078" s="171">
        <f t="shared" ca="1" si="48"/>
        <v>0</v>
      </c>
      <c r="AB1078" s="171" t="str">
        <f t="shared" si="49"/>
        <v/>
      </c>
    </row>
    <row r="1079" spans="1:28" s="171" customFormat="1" ht="20.399999999999999">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IF(B1079="","",IF(ISERROR(MATCH($J1079,SorP!$B$1:$B$6226,0)),"",INDIRECT("'SorP'!$A$"&amp;MATCH($S1079&amp;$J1079,SorP!C:C,0))))</f>
        <v/>
      </c>
      <c r="U1079" s="169"/>
      <c r="V1079" s="170" t="e">
        <f>IF(C1079="",NA(),MATCH($B1079&amp;$C1079,'Smelter Look-up'!$J:$J,0))</f>
        <v>#N/A</v>
      </c>
      <c r="X1079" s="171">
        <f t="shared" ca="1" si="48"/>
        <v>0</v>
      </c>
      <c r="AB1079" s="171" t="str">
        <f t="shared" si="49"/>
        <v/>
      </c>
    </row>
    <row r="1080" spans="1:28" s="171" customFormat="1" ht="20.399999999999999">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IF(B1080="","",IF(ISERROR(MATCH($J1080,SorP!$B$1:$B$6226,0)),"",INDIRECT("'SorP'!$A$"&amp;MATCH($S1080&amp;$J1080,SorP!C:C,0))))</f>
        <v/>
      </c>
      <c r="U1080" s="169"/>
      <c r="V1080" s="170" t="e">
        <f>IF(C1080="",NA(),MATCH($B1080&amp;$C1080,'Smelter Look-up'!$J:$J,0))</f>
        <v>#N/A</v>
      </c>
      <c r="X1080" s="171">
        <f t="shared" ca="1" si="48"/>
        <v>0</v>
      </c>
      <c r="AB1080" s="171" t="str">
        <f t="shared" si="49"/>
        <v/>
      </c>
    </row>
    <row r="1081" spans="1:28" s="171" customFormat="1" ht="20.399999999999999">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IF(B1081="","",IF(ISERROR(MATCH($J1081,SorP!$B$1:$B$6226,0)),"",INDIRECT("'SorP'!$A$"&amp;MATCH($S1081&amp;$J1081,SorP!C:C,0))))</f>
        <v/>
      </c>
      <c r="U1081" s="169"/>
      <c r="V1081" s="170" t="e">
        <f>IF(C1081="",NA(),MATCH($B1081&amp;$C1081,'Smelter Look-up'!$J:$J,0))</f>
        <v>#N/A</v>
      </c>
      <c r="X1081" s="171">
        <f t="shared" ca="1" si="48"/>
        <v>0</v>
      </c>
      <c r="AB1081" s="171" t="str">
        <f t="shared" si="49"/>
        <v/>
      </c>
    </row>
    <row r="1082" spans="1:28" s="171" customFormat="1" ht="20.399999999999999">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IF(B1082="","",IF(ISERROR(MATCH($J1082,SorP!$B$1:$B$6226,0)),"",INDIRECT("'SorP'!$A$"&amp;MATCH($S1082&amp;$J1082,SorP!C:C,0))))</f>
        <v/>
      </c>
      <c r="U1082" s="169"/>
      <c r="V1082" s="170" t="e">
        <f>IF(C1082="",NA(),MATCH($B1082&amp;$C1082,'Smelter Look-up'!$J:$J,0))</f>
        <v>#N/A</v>
      </c>
      <c r="X1082" s="171">
        <f t="shared" ca="1" si="48"/>
        <v>0</v>
      </c>
      <c r="AB1082" s="171" t="str">
        <f t="shared" si="49"/>
        <v/>
      </c>
    </row>
    <row r="1083" spans="1:28" s="171" customFormat="1" ht="20.399999999999999">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IF(B1083="","",IF(ISERROR(MATCH($J1083,SorP!$B$1:$B$6226,0)),"",INDIRECT("'SorP'!$A$"&amp;MATCH($S1083&amp;$J1083,SorP!C:C,0))))</f>
        <v/>
      </c>
      <c r="U1083" s="169"/>
      <c r="V1083" s="170" t="e">
        <f>IF(C1083="",NA(),MATCH($B1083&amp;$C1083,'Smelter Look-up'!$J:$J,0))</f>
        <v>#N/A</v>
      </c>
      <c r="X1083" s="171">
        <f t="shared" ca="1" si="48"/>
        <v>0</v>
      </c>
      <c r="AB1083" s="171" t="str">
        <f t="shared" si="49"/>
        <v/>
      </c>
    </row>
    <row r="1084" spans="1:28" s="171" customFormat="1" ht="20.399999999999999">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IF(B1084="","",IF(ISERROR(MATCH($J1084,SorP!$B$1:$B$6226,0)),"",INDIRECT("'SorP'!$A$"&amp;MATCH($S1084&amp;$J1084,SorP!C:C,0))))</f>
        <v/>
      </c>
      <c r="U1084" s="169"/>
      <c r="V1084" s="170" t="e">
        <f>IF(C1084="",NA(),MATCH($B1084&amp;$C1084,'Smelter Look-up'!$J:$J,0))</f>
        <v>#N/A</v>
      </c>
      <c r="X1084" s="171">
        <f t="shared" ca="1" si="48"/>
        <v>0</v>
      </c>
      <c r="AB1084" s="171" t="str">
        <f t="shared" si="49"/>
        <v/>
      </c>
    </row>
    <row r="1085" spans="1:28" s="171" customFormat="1" ht="20.399999999999999">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IF(B1085="","",IF(ISERROR(MATCH($J1085,SorP!$B$1:$B$6226,0)),"",INDIRECT("'SorP'!$A$"&amp;MATCH($S1085&amp;$J1085,SorP!C:C,0))))</f>
        <v/>
      </c>
      <c r="U1085" s="169"/>
      <c r="V1085" s="170" t="e">
        <f>IF(C1085="",NA(),MATCH($B1085&amp;$C1085,'Smelter Look-up'!$J:$J,0))</f>
        <v>#N/A</v>
      </c>
      <c r="X1085" s="171">
        <f t="shared" ca="1" si="48"/>
        <v>0</v>
      </c>
      <c r="AB1085" s="171" t="str">
        <f t="shared" si="49"/>
        <v/>
      </c>
    </row>
    <row r="1086" spans="1:28" s="171" customFormat="1" ht="20.399999999999999">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IF(B1086="","",IF(ISERROR(MATCH($J1086,SorP!$B$1:$B$6226,0)),"",INDIRECT("'SorP'!$A$"&amp;MATCH($S1086&amp;$J1086,SorP!C:C,0))))</f>
        <v/>
      </c>
      <c r="U1086" s="169"/>
      <c r="V1086" s="170" t="e">
        <f>IF(C1086="",NA(),MATCH($B1086&amp;$C1086,'Smelter Look-up'!$J:$J,0))</f>
        <v>#N/A</v>
      </c>
      <c r="X1086" s="171">
        <f t="shared" ca="1" si="48"/>
        <v>0</v>
      </c>
      <c r="AB1086" s="171" t="str">
        <f t="shared" si="49"/>
        <v/>
      </c>
    </row>
    <row r="1087" spans="1:28" s="171" customFormat="1" ht="20.399999999999999">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0"/>
        <v/>
      </c>
      <c r="T1087" s="156" t="str">
        <f ca="1">IF(B1087="","",IF(ISERROR(MATCH($J1087,SorP!$B$1:$B$6226,0)),"",INDIRECT("'SorP'!$A$"&amp;MATCH($S1087&amp;$J1087,SorP!C:C,0))))</f>
        <v/>
      </c>
      <c r="U1087" s="169"/>
      <c r="V1087" s="170" t="e">
        <f>IF(C1087="",NA(),MATCH($B1087&amp;$C1087,'Smelter Look-up'!$J:$J,0))</f>
        <v>#N/A</v>
      </c>
      <c r="X1087" s="171">
        <f t="shared" ref="X1087:X1150" ca="1" si="51">IF(AND(C1087="Smelter not listed",OR(LEN(D1087)=0,LEN(E1087)=0)),1,0)</f>
        <v>0</v>
      </c>
      <c r="AB1087" s="171" t="str">
        <f t="shared" ref="AB1087:AB1150" si="52">B1087&amp;C1087</f>
        <v/>
      </c>
    </row>
    <row r="1088" spans="1:28" s="171" customFormat="1" ht="20.399999999999999">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ref="S1088:S1151" ca="1" si="53">IF(B1088="","",IF(ISERROR(MATCH($E1088,CL,0)),"Unknown",INDIRECT("'C'!$A$"&amp;MATCH($E1088,CL,0)+1)))</f>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399999999999999">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399999999999999">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399999999999999">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399999999999999">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399999999999999">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399999999999999">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399999999999999">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399999999999999">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399999999999999">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399999999999999">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399999999999999">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399999999999999">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399999999999999">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399999999999999">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399999999999999">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399999999999999">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399999999999999">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399999999999999">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399999999999999">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399999999999999">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399999999999999">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399999999999999">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399999999999999">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399999999999999">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399999999999999">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399999999999999">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399999999999999">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399999999999999">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399999999999999">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399999999999999">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399999999999999">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399999999999999">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399999999999999">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399999999999999">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399999999999999">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399999999999999">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399999999999999">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399999999999999">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399999999999999">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399999999999999">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0.399999999999999">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0.399999999999999">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0.399999999999999">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0.399999999999999">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0.399999999999999">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0.399999999999999">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20.399999999999999">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20.399999999999999">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20.399999999999999">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20.399999999999999">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20.399999999999999">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20.399999999999999">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20.399999999999999">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ca="1" si="51"/>
        <v>0</v>
      </c>
      <c r="AB1141" s="171" t="str">
        <f t="shared" si="52"/>
        <v/>
      </c>
    </row>
    <row r="1142" spans="1:28" s="171" customFormat="1" ht="20.399999999999999">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IF(B1142="","",IF(ISERROR(MATCH($J1142,SorP!$B$1:$B$6226,0)),"",INDIRECT("'SorP'!$A$"&amp;MATCH($S1142&amp;$J1142,SorP!C:C,0))))</f>
        <v/>
      </c>
      <c r="U1142" s="169"/>
      <c r="V1142" s="170" t="e">
        <f>IF(C1142="",NA(),MATCH($B1142&amp;$C1142,'Smelter Look-up'!$J:$J,0))</f>
        <v>#N/A</v>
      </c>
      <c r="X1142" s="171">
        <f t="shared" ca="1" si="51"/>
        <v>0</v>
      </c>
      <c r="AB1142" s="171" t="str">
        <f t="shared" si="52"/>
        <v/>
      </c>
    </row>
    <row r="1143" spans="1:28" s="171" customFormat="1" ht="20.399999999999999">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IF(B1143="","",IF(ISERROR(MATCH($J1143,SorP!$B$1:$B$6226,0)),"",INDIRECT("'SorP'!$A$"&amp;MATCH($S1143&amp;$J1143,SorP!C:C,0))))</f>
        <v/>
      </c>
      <c r="U1143" s="169"/>
      <c r="V1143" s="170" t="e">
        <f>IF(C1143="",NA(),MATCH($B1143&amp;$C1143,'Smelter Look-up'!$J:$J,0))</f>
        <v>#N/A</v>
      </c>
      <c r="X1143" s="171">
        <f t="shared" ca="1" si="51"/>
        <v>0</v>
      </c>
      <c r="AB1143" s="171" t="str">
        <f t="shared" si="52"/>
        <v/>
      </c>
    </row>
    <row r="1144" spans="1:28" s="171" customFormat="1" ht="20.399999999999999">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IF(B1144="","",IF(ISERROR(MATCH($J1144,SorP!$B$1:$B$6226,0)),"",INDIRECT("'SorP'!$A$"&amp;MATCH($S1144&amp;$J1144,SorP!C:C,0))))</f>
        <v/>
      </c>
      <c r="U1144" s="169"/>
      <c r="V1144" s="170" t="e">
        <f>IF(C1144="",NA(),MATCH($B1144&amp;$C1144,'Smelter Look-up'!$J:$J,0))</f>
        <v>#N/A</v>
      </c>
      <c r="X1144" s="171">
        <f t="shared" ca="1" si="51"/>
        <v>0</v>
      </c>
      <c r="AB1144" s="171" t="str">
        <f t="shared" si="52"/>
        <v/>
      </c>
    </row>
    <row r="1145" spans="1:28" s="171" customFormat="1" ht="20.399999999999999">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IF(B1145="","",IF(ISERROR(MATCH($J1145,SorP!$B$1:$B$6226,0)),"",INDIRECT("'SorP'!$A$"&amp;MATCH($S1145&amp;$J1145,SorP!C:C,0))))</f>
        <v/>
      </c>
      <c r="U1145" s="169"/>
      <c r="V1145" s="170" t="e">
        <f>IF(C1145="",NA(),MATCH($B1145&amp;$C1145,'Smelter Look-up'!$J:$J,0))</f>
        <v>#N/A</v>
      </c>
      <c r="X1145" s="171">
        <f t="shared" ca="1" si="51"/>
        <v>0</v>
      </c>
      <c r="AB1145" s="171" t="str">
        <f t="shared" si="52"/>
        <v/>
      </c>
    </row>
    <row r="1146" spans="1:28" s="171" customFormat="1" ht="20.399999999999999">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IF(B1146="","",IF(ISERROR(MATCH($J1146,SorP!$B$1:$B$6226,0)),"",INDIRECT("'SorP'!$A$"&amp;MATCH($S1146&amp;$J1146,SorP!C:C,0))))</f>
        <v/>
      </c>
      <c r="U1146" s="169"/>
      <c r="V1146" s="170" t="e">
        <f>IF(C1146="",NA(),MATCH($B1146&amp;$C1146,'Smelter Look-up'!$J:$J,0))</f>
        <v>#N/A</v>
      </c>
      <c r="X1146" s="171">
        <f t="shared" ca="1" si="51"/>
        <v>0</v>
      </c>
      <c r="AB1146" s="171" t="str">
        <f t="shared" si="52"/>
        <v/>
      </c>
    </row>
    <row r="1147" spans="1:28" s="171" customFormat="1" ht="20.399999999999999">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IF(B1147="","",IF(ISERROR(MATCH($J1147,SorP!$B$1:$B$6226,0)),"",INDIRECT("'SorP'!$A$"&amp;MATCH($S1147&amp;$J1147,SorP!C:C,0))))</f>
        <v/>
      </c>
      <c r="U1147" s="169"/>
      <c r="V1147" s="170" t="e">
        <f>IF(C1147="",NA(),MATCH($B1147&amp;$C1147,'Smelter Look-up'!$J:$J,0))</f>
        <v>#N/A</v>
      </c>
      <c r="X1147" s="171">
        <f t="shared" ca="1" si="51"/>
        <v>0</v>
      </c>
      <c r="AB1147" s="171" t="str">
        <f t="shared" si="52"/>
        <v/>
      </c>
    </row>
    <row r="1148" spans="1:28" s="171" customFormat="1" ht="20.399999999999999">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IF(B1148="","",IF(ISERROR(MATCH($J1148,SorP!$B$1:$B$6226,0)),"",INDIRECT("'SorP'!$A$"&amp;MATCH($S1148&amp;$J1148,SorP!C:C,0))))</f>
        <v/>
      </c>
      <c r="U1148" s="169"/>
      <c r="V1148" s="170" t="e">
        <f>IF(C1148="",NA(),MATCH($B1148&amp;$C1148,'Smelter Look-up'!$J:$J,0))</f>
        <v>#N/A</v>
      </c>
      <c r="X1148" s="171">
        <f t="shared" ca="1" si="51"/>
        <v>0</v>
      </c>
      <c r="AB1148" s="171" t="str">
        <f t="shared" si="52"/>
        <v/>
      </c>
    </row>
    <row r="1149" spans="1:28" s="171" customFormat="1" ht="20.399999999999999">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IF(B1149="","",IF(ISERROR(MATCH($J1149,SorP!$B$1:$B$6226,0)),"",INDIRECT("'SorP'!$A$"&amp;MATCH($S1149&amp;$J1149,SorP!C:C,0))))</f>
        <v/>
      </c>
      <c r="U1149" s="169"/>
      <c r="V1149" s="170" t="e">
        <f>IF(C1149="",NA(),MATCH($B1149&amp;$C1149,'Smelter Look-up'!$J:$J,0))</f>
        <v>#N/A</v>
      </c>
      <c r="X1149" s="171">
        <f t="shared" ca="1" si="51"/>
        <v>0</v>
      </c>
      <c r="AB1149" s="171" t="str">
        <f t="shared" si="52"/>
        <v/>
      </c>
    </row>
    <row r="1150" spans="1:28" s="171" customFormat="1" ht="20.399999999999999">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IF(B1150="","",IF(ISERROR(MATCH($J1150,SorP!$B$1:$B$6226,0)),"",INDIRECT("'SorP'!$A$"&amp;MATCH($S1150&amp;$J1150,SorP!C:C,0))))</f>
        <v/>
      </c>
      <c r="U1150" s="169"/>
      <c r="V1150" s="170" t="e">
        <f>IF(C1150="",NA(),MATCH($B1150&amp;$C1150,'Smelter Look-up'!$J:$J,0))</f>
        <v>#N/A</v>
      </c>
      <c r="X1150" s="171">
        <f t="shared" ca="1" si="51"/>
        <v>0</v>
      </c>
      <c r="AB1150" s="171" t="str">
        <f t="shared" si="52"/>
        <v/>
      </c>
    </row>
    <row r="1151" spans="1:28" s="171" customFormat="1" ht="20.399999999999999">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3"/>
        <v/>
      </c>
      <c r="T1151" s="156" t="str">
        <f ca="1">IF(B1151="","",IF(ISERROR(MATCH($J1151,SorP!$B$1:$B$6226,0)),"",INDIRECT("'SorP'!$A$"&amp;MATCH($S1151&amp;$J1151,SorP!C:C,0))))</f>
        <v/>
      </c>
      <c r="U1151" s="169"/>
      <c r="V1151" s="170" t="e">
        <f>IF(C1151="",NA(),MATCH($B1151&amp;$C1151,'Smelter Look-up'!$J:$J,0))</f>
        <v>#N/A</v>
      </c>
      <c r="X1151" s="171">
        <f t="shared" ref="X1151:X1214" ca="1" si="54">IF(AND(C1151="Smelter not listed",OR(LEN(D1151)=0,LEN(E1151)=0)),1,0)</f>
        <v>0</v>
      </c>
      <c r="AB1151" s="171" t="str">
        <f t="shared" ref="AB1151:AB1214" si="55">B1151&amp;C1151</f>
        <v/>
      </c>
    </row>
    <row r="1152" spans="1:28" s="171" customFormat="1" ht="20.399999999999999">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ref="S1152:S1215" ca="1" si="56">IF(B1152="","",IF(ISERROR(MATCH($E1152,CL,0)),"Unknown",INDIRECT("'C'!$A$"&amp;MATCH($E1152,CL,0)+1)))</f>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399999999999999">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399999999999999">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399999999999999">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399999999999999">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399999999999999">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399999999999999">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399999999999999">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399999999999999">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399999999999999">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399999999999999">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399999999999999">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399999999999999">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399999999999999">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399999999999999">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399999999999999">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399999999999999">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399999999999999">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399999999999999">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399999999999999">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399999999999999">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399999999999999">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399999999999999">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399999999999999">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399999999999999">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399999999999999">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399999999999999">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399999999999999">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399999999999999">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399999999999999">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399999999999999">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399999999999999">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399999999999999">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399999999999999">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399999999999999">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399999999999999">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399999999999999">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399999999999999">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399999999999999">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399999999999999">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399999999999999">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0.399999999999999">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0.399999999999999">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0.399999999999999">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0.399999999999999">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0.399999999999999">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0.399999999999999">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20.399999999999999">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20.399999999999999">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20.399999999999999">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20.399999999999999">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20.399999999999999">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20.399999999999999">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20.399999999999999">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ca="1" si="54"/>
        <v>0</v>
      </c>
      <c r="AB1205" s="171" t="str">
        <f t="shared" si="55"/>
        <v/>
      </c>
    </row>
    <row r="1206" spans="1:28" s="171" customFormat="1" ht="20.399999999999999">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IF(B1206="","",IF(ISERROR(MATCH($J1206,SorP!$B$1:$B$6226,0)),"",INDIRECT("'SorP'!$A$"&amp;MATCH($S1206&amp;$J1206,SorP!C:C,0))))</f>
        <v/>
      </c>
      <c r="U1206" s="169"/>
      <c r="V1206" s="170" t="e">
        <f>IF(C1206="",NA(),MATCH($B1206&amp;$C1206,'Smelter Look-up'!$J:$J,0))</f>
        <v>#N/A</v>
      </c>
      <c r="X1206" s="171">
        <f t="shared" ca="1" si="54"/>
        <v>0</v>
      </c>
      <c r="AB1206" s="171" t="str">
        <f t="shared" si="55"/>
        <v/>
      </c>
    </row>
    <row r="1207" spans="1:28" s="171" customFormat="1" ht="20.399999999999999">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IF(B1207="","",IF(ISERROR(MATCH($J1207,SorP!$B$1:$B$6226,0)),"",INDIRECT("'SorP'!$A$"&amp;MATCH($S1207&amp;$J1207,SorP!C:C,0))))</f>
        <v/>
      </c>
      <c r="U1207" s="169"/>
      <c r="V1207" s="170" t="e">
        <f>IF(C1207="",NA(),MATCH($B1207&amp;$C1207,'Smelter Look-up'!$J:$J,0))</f>
        <v>#N/A</v>
      </c>
      <c r="X1207" s="171">
        <f t="shared" ca="1" si="54"/>
        <v>0</v>
      </c>
      <c r="AB1207" s="171" t="str">
        <f t="shared" si="55"/>
        <v/>
      </c>
    </row>
    <row r="1208" spans="1:28" s="171" customFormat="1" ht="20.399999999999999">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IF(B1208="","",IF(ISERROR(MATCH($J1208,SorP!$B$1:$B$6226,0)),"",INDIRECT("'SorP'!$A$"&amp;MATCH($S1208&amp;$J1208,SorP!C:C,0))))</f>
        <v/>
      </c>
      <c r="U1208" s="169"/>
      <c r="V1208" s="170" t="e">
        <f>IF(C1208="",NA(),MATCH($B1208&amp;$C1208,'Smelter Look-up'!$J:$J,0))</f>
        <v>#N/A</v>
      </c>
      <c r="X1208" s="171">
        <f t="shared" ca="1" si="54"/>
        <v>0</v>
      </c>
      <c r="AB1208" s="171" t="str">
        <f t="shared" si="55"/>
        <v/>
      </c>
    </row>
    <row r="1209" spans="1:28" s="171" customFormat="1" ht="20.399999999999999">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IF(B1209="","",IF(ISERROR(MATCH($J1209,SorP!$B$1:$B$6226,0)),"",INDIRECT("'SorP'!$A$"&amp;MATCH($S1209&amp;$J1209,SorP!C:C,0))))</f>
        <v/>
      </c>
      <c r="U1209" s="169"/>
      <c r="V1209" s="170" t="e">
        <f>IF(C1209="",NA(),MATCH($B1209&amp;$C1209,'Smelter Look-up'!$J:$J,0))</f>
        <v>#N/A</v>
      </c>
      <c r="X1209" s="171">
        <f t="shared" ca="1" si="54"/>
        <v>0</v>
      </c>
      <c r="AB1209" s="171" t="str">
        <f t="shared" si="55"/>
        <v/>
      </c>
    </row>
    <row r="1210" spans="1:28" s="171" customFormat="1" ht="20.399999999999999">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IF(B1210="","",IF(ISERROR(MATCH($J1210,SorP!$B$1:$B$6226,0)),"",INDIRECT("'SorP'!$A$"&amp;MATCH($S1210&amp;$J1210,SorP!C:C,0))))</f>
        <v/>
      </c>
      <c r="U1210" s="169"/>
      <c r="V1210" s="170" t="e">
        <f>IF(C1210="",NA(),MATCH($B1210&amp;$C1210,'Smelter Look-up'!$J:$J,0))</f>
        <v>#N/A</v>
      </c>
      <c r="X1210" s="171">
        <f t="shared" ca="1" si="54"/>
        <v>0</v>
      </c>
      <c r="AB1210" s="171" t="str">
        <f t="shared" si="55"/>
        <v/>
      </c>
    </row>
    <row r="1211" spans="1:28" s="171" customFormat="1" ht="20.399999999999999">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IF(B1211="","",IF(ISERROR(MATCH($J1211,SorP!$B$1:$B$6226,0)),"",INDIRECT("'SorP'!$A$"&amp;MATCH($S1211&amp;$J1211,SorP!C:C,0))))</f>
        <v/>
      </c>
      <c r="U1211" s="169"/>
      <c r="V1211" s="170" t="e">
        <f>IF(C1211="",NA(),MATCH($B1211&amp;$C1211,'Smelter Look-up'!$J:$J,0))</f>
        <v>#N/A</v>
      </c>
      <c r="X1211" s="171">
        <f t="shared" ca="1" si="54"/>
        <v>0</v>
      </c>
      <c r="AB1211" s="171" t="str">
        <f t="shared" si="55"/>
        <v/>
      </c>
    </row>
    <row r="1212" spans="1:28" s="171" customFormat="1" ht="20.399999999999999">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IF(B1212="","",IF(ISERROR(MATCH($J1212,SorP!$B$1:$B$6226,0)),"",INDIRECT("'SorP'!$A$"&amp;MATCH($S1212&amp;$J1212,SorP!C:C,0))))</f>
        <v/>
      </c>
      <c r="U1212" s="169"/>
      <c r="V1212" s="170" t="e">
        <f>IF(C1212="",NA(),MATCH($B1212&amp;$C1212,'Smelter Look-up'!$J:$J,0))</f>
        <v>#N/A</v>
      </c>
      <c r="X1212" s="171">
        <f t="shared" ca="1" si="54"/>
        <v>0</v>
      </c>
      <c r="AB1212" s="171" t="str">
        <f t="shared" si="55"/>
        <v/>
      </c>
    </row>
    <row r="1213" spans="1:28" s="171" customFormat="1" ht="20.399999999999999">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IF(B1213="","",IF(ISERROR(MATCH($J1213,SorP!$B$1:$B$6226,0)),"",INDIRECT("'SorP'!$A$"&amp;MATCH($S1213&amp;$J1213,SorP!C:C,0))))</f>
        <v/>
      </c>
      <c r="U1213" s="169"/>
      <c r="V1213" s="170" t="e">
        <f>IF(C1213="",NA(),MATCH($B1213&amp;$C1213,'Smelter Look-up'!$J:$J,0))</f>
        <v>#N/A</v>
      </c>
      <c r="X1213" s="171">
        <f t="shared" ca="1" si="54"/>
        <v>0</v>
      </c>
      <c r="AB1213" s="171" t="str">
        <f t="shared" si="55"/>
        <v/>
      </c>
    </row>
    <row r="1214" spans="1:28" s="171" customFormat="1" ht="20.399999999999999">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IF(B1214="","",IF(ISERROR(MATCH($J1214,SorP!$B$1:$B$6226,0)),"",INDIRECT("'SorP'!$A$"&amp;MATCH($S1214&amp;$J1214,SorP!C:C,0))))</f>
        <v/>
      </c>
      <c r="U1214" s="169"/>
      <c r="V1214" s="170" t="e">
        <f>IF(C1214="",NA(),MATCH($B1214&amp;$C1214,'Smelter Look-up'!$J:$J,0))</f>
        <v>#N/A</v>
      </c>
      <c r="X1214" s="171">
        <f t="shared" ca="1" si="54"/>
        <v>0</v>
      </c>
      <c r="AB1214" s="171" t="str">
        <f t="shared" si="55"/>
        <v/>
      </c>
    </row>
    <row r="1215" spans="1:28" s="171" customFormat="1" ht="20.399999999999999">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6"/>
        <v/>
      </c>
      <c r="T1215" s="156" t="str">
        <f ca="1">IF(B1215="","",IF(ISERROR(MATCH($J1215,SorP!$B$1:$B$6226,0)),"",INDIRECT("'SorP'!$A$"&amp;MATCH($S1215&amp;$J1215,SorP!C:C,0))))</f>
        <v/>
      </c>
      <c r="U1215" s="169"/>
      <c r="V1215" s="170" t="e">
        <f>IF(C1215="",NA(),MATCH($B1215&amp;$C1215,'Smelter Look-up'!$J:$J,0))</f>
        <v>#N/A</v>
      </c>
      <c r="X1215" s="171">
        <f t="shared" ref="X1215:X1278" ca="1" si="57">IF(AND(C1215="Smelter not listed",OR(LEN(D1215)=0,LEN(E1215)=0)),1,0)</f>
        <v>0</v>
      </c>
      <c r="AB1215" s="171" t="str">
        <f t="shared" ref="AB1215:AB1278" si="58">B1215&amp;C1215</f>
        <v/>
      </c>
    </row>
    <row r="1216" spans="1:28" s="171" customFormat="1" ht="20.399999999999999">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ref="S1216:S1279" ca="1" si="59">IF(B1216="","",IF(ISERROR(MATCH($E1216,CL,0)),"Unknown",INDIRECT("'C'!$A$"&amp;MATCH($E1216,CL,0)+1)))</f>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399999999999999">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399999999999999">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399999999999999">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399999999999999">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399999999999999">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399999999999999">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399999999999999">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399999999999999">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399999999999999">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399999999999999">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399999999999999">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399999999999999">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399999999999999">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399999999999999">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399999999999999">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399999999999999">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399999999999999">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399999999999999">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399999999999999">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399999999999999">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399999999999999">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399999999999999">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399999999999999">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399999999999999">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399999999999999">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399999999999999">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399999999999999">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399999999999999">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399999999999999">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399999999999999">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399999999999999">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399999999999999">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399999999999999">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399999999999999">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399999999999999">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399999999999999">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399999999999999">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399999999999999">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399999999999999">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399999999999999">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0.399999999999999">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0.399999999999999">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0.399999999999999">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0.399999999999999">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0.399999999999999">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0.399999999999999">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20.399999999999999">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20.399999999999999">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20.399999999999999">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20.399999999999999">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20.399999999999999">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20.399999999999999">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20.399999999999999">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ca="1" si="57"/>
        <v>0</v>
      </c>
      <c r="AB1269" s="171" t="str">
        <f t="shared" si="58"/>
        <v/>
      </c>
    </row>
    <row r="1270" spans="1:28" s="171" customFormat="1" ht="20.399999999999999">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IF(B1270="","",IF(ISERROR(MATCH($J1270,SorP!$B$1:$B$6226,0)),"",INDIRECT("'SorP'!$A$"&amp;MATCH($S1270&amp;$J1270,SorP!C:C,0))))</f>
        <v/>
      </c>
      <c r="U1270" s="169"/>
      <c r="V1270" s="170" t="e">
        <f>IF(C1270="",NA(),MATCH($B1270&amp;$C1270,'Smelter Look-up'!$J:$J,0))</f>
        <v>#N/A</v>
      </c>
      <c r="X1270" s="171">
        <f t="shared" ca="1" si="57"/>
        <v>0</v>
      </c>
      <c r="AB1270" s="171" t="str">
        <f t="shared" si="58"/>
        <v/>
      </c>
    </row>
    <row r="1271" spans="1:28" s="171" customFormat="1" ht="20.399999999999999">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IF(B1271="","",IF(ISERROR(MATCH($J1271,SorP!$B$1:$B$6226,0)),"",INDIRECT("'SorP'!$A$"&amp;MATCH($S1271&amp;$J1271,SorP!C:C,0))))</f>
        <v/>
      </c>
      <c r="U1271" s="169"/>
      <c r="V1271" s="170" t="e">
        <f>IF(C1271="",NA(),MATCH($B1271&amp;$C1271,'Smelter Look-up'!$J:$J,0))</f>
        <v>#N/A</v>
      </c>
      <c r="X1271" s="171">
        <f t="shared" ca="1" si="57"/>
        <v>0</v>
      </c>
      <c r="AB1271" s="171" t="str">
        <f t="shared" si="58"/>
        <v/>
      </c>
    </row>
    <row r="1272" spans="1:28" s="171" customFormat="1" ht="20.399999999999999">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IF(B1272="","",IF(ISERROR(MATCH($J1272,SorP!$B$1:$B$6226,0)),"",INDIRECT("'SorP'!$A$"&amp;MATCH($S1272&amp;$J1272,SorP!C:C,0))))</f>
        <v/>
      </c>
      <c r="U1272" s="169"/>
      <c r="V1272" s="170" t="e">
        <f>IF(C1272="",NA(),MATCH($B1272&amp;$C1272,'Smelter Look-up'!$J:$J,0))</f>
        <v>#N/A</v>
      </c>
      <c r="X1272" s="171">
        <f t="shared" ca="1" si="57"/>
        <v>0</v>
      </c>
      <c r="AB1272" s="171" t="str">
        <f t="shared" si="58"/>
        <v/>
      </c>
    </row>
    <row r="1273" spans="1:28" s="171" customFormat="1" ht="20.399999999999999">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IF(B1273="","",IF(ISERROR(MATCH($J1273,SorP!$B$1:$B$6226,0)),"",INDIRECT("'SorP'!$A$"&amp;MATCH($S1273&amp;$J1273,SorP!C:C,0))))</f>
        <v/>
      </c>
      <c r="U1273" s="169"/>
      <c r="V1273" s="170" t="e">
        <f>IF(C1273="",NA(),MATCH($B1273&amp;$C1273,'Smelter Look-up'!$J:$J,0))</f>
        <v>#N/A</v>
      </c>
      <c r="X1273" s="171">
        <f t="shared" ca="1" si="57"/>
        <v>0</v>
      </c>
      <c r="AB1273" s="171" t="str">
        <f t="shared" si="58"/>
        <v/>
      </c>
    </row>
    <row r="1274" spans="1:28" s="171" customFormat="1" ht="20.399999999999999">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IF(B1274="","",IF(ISERROR(MATCH($J1274,SorP!$B$1:$B$6226,0)),"",INDIRECT("'SorP'!$A$"&amp;MATCH($S1274&amp;$J1274,SorP!C:C,0))))</f>
        <v/>
      </c>
      <c r="U1274" s="169"/>
      <c r="V1274" s="170" t="e">
        <f>IF(C1274="",NA(),MATCH($B1274&amp;$C1274,'Smelter Look-up'!$J:$J,0))</f>
        <v>#N/A</v>
      </c>
      <c r="X1274" s="171">
        <f t="shared" ca="1" si="57"/>
        <v>0</v>
      </c>
      <c r="AB1274" s="171" t="str">
        <f t="shared" si="58"/>
        <v/>
      </c>
    </row>
    <row r="1275" spans="1:28" s="171" customFormat="1" ht="20.399999999999999">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IF(B1275="","",IF(ISERROR(MATCH($J1275,SorP!$B$1:$B$6226,0)),"",INDIRECT("'SorP'!$A$"&amp;MATCH($S1275&amp;$J1275,SorP!C:C,0))))</f>
        <v/>
      </c>
      <c r="U1275" s="169"/>
      <c r="V1275" s="170" t="e">
        <f>IF(C1275="",NA(),MATCH($B1275&amp;$C1275,'Smelter Look-up'!$J:$J,0))</f>
        <v>#N/A</v>
      </c>
      <c r="X1275" s="171">
        <f t="shared" ca="1" si="57"/>
        <v>0</v>
      </c>
      <c r="AB1275" s="171" t="str">
        <f t="shared" si="58"/>
        <v/>
      </c>
    </row>
    <row r="1276" spans="1:28" s="171" customFormat="1" ht="20.399999999999999">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IF(B1276="","",IF(ISERROR(MATCH($J1276,SorP!$B$1:$B$6226,0)),"",INDIRECT("'SorP'!$A$"&amp;MATCH($S1276&amp;$J1276,SorP!C:C,0))))</f>
        <v/>
      </c>
      <c r="U1276" s="169"/>
      <c r="V1276" s="170" t="e">
        <f>IF(C1276="",NA(),MATCH($B1276&amp;$C1276,'Smelter Look-up'!$J:$J,0))</f>
        <v>#N/A</v>
      </c>
      <c r="X1276" s="171">
        <f t="shared" ca="1" si="57"/>
        <v>0</v>
      </c>
      <c r="AB1276" s="171" t="str">
        <f t="shared" si="58"/>
        <v/>
      </c>
    </row>
    <row r="1277" spans="1:28" s="171" customFormat="1" ht="20.399999999999999">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IF(B1277="","",IF(ISERROR(MATCH($J1277,SorP!$B$1:$B$6226,0)),"",INDIRECT("'SorP'!$A$"&amp;MATCH($S1277&amp;$J1277,SorP!C:C,0))))</f>
        <v/>
      </c>
      <c r="U1277" s="169"/>
      <c r="V1277" s="170" t="e">
        <f>IF(C1277="",NA(),MATCH($B1277&amp;$C1277,'Smelter Look-up'!$J:$J,0))</f>
        <v>#N/A</v>
      </c>
      <c r="X1277" s="171">
        <f t="shared" ca="1" si="57"/>
        <v>0</v>
      </c>
      <c r="AB1277" s="171" t="str">
        <f t="shared" si="58"/>
        <v/>
      </c>
    </row>
    <row r="1278" spans="1:28" s="171" customFormat="1" ht="20.399999999999999">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IF(B1278="","",IF(ISERROR(MATCH($J1278,SorP!$B$1:$B$6226,0)),"",INDIRECT("'SorP'!$A$"&amp;MATCH($S1278&amp;$J1278,SorP!C:C,0))))</f>
        <v/>
      </c>
      <c r="U1278" s="169"/>
      <c r="V1278" s="170" t="e">
        <f>IF(C1278="",NA(),MATCH($B1278&amp;$C1278,'Smelter Look-up'!$J:$J,0))</f>
        <v>#N/A</v>
      </c>
      <c r="X1278" s="171">
        <f t="shared" ca="1" si="57"/>
        <v>0</v>
      </c>
      <c r="AB1278" s="171" t="str">
        <f t="shared" si="58"/>
        <v/>
      </c>
    </row>
    <row r="1279" spans="1:28" s="171" customFormat="1" ht="20.399999999999999">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59"/>
        <v/>
      </c>
      <c r="T1279" s="156" t="str">
        <f ca="1">IF(B1279="","",IF(ISERROR(MATCH($J1279,SorP!$B$1:$B$6226,0)),"",INDIRECT("'SorP'!$A$"&amp;MATCH($S1279&amp;$J1279,SorP!C:C,0))))</f>
        <v/>
      </c>
      <c r="U1279" s="169"/>
      <c r="V1279" s="170" t="e">
        <f>IF(C1279="",NA(),MATCH($B1279&amp;$C1279,'Smelter Look-up'!$J:$J,0))</f>
        <v>#N/A</v>
      </c>
      <c r="X1279" s="171">
        <f t="shared" ref="X1279:X1342" ca="1" si="60">IF(AND(C1279="Smelter not listed",OR(LEN(D1279)=0,LEN(E1279)=0)),1,0)</f>
        <v>0</v>
      </c>
      <c r="AB1279" s="171" t="str">
        <f t="shared" ref="AB1279:AB1342" si="61">B1279&amp;C1279</f>
        <v/>
      </c>
    </row>
    <row r="1280" spans="1:28" s="171" customFormat="1" ht="20.399999999999999">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ref="S1280:S1343" ca="1" si="62">IF(B1280="","",IF(ISERROR(MATCH($E1280,CL,0)),"Unknown",INDIRECT("'C'!$A$"&amp;MATCH($E1280,CL,0)+1)))</f>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399999999999999">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399999999999999">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399999999999999">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399999999999999">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399999999999999">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399999999999999">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399999999999999">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399999999999999">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399999999999999">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399999999999999">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399999999999999">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399999999999999">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399999999999999">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399999999999999">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399999999999999">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399999999999999">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399999999999999">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399999999999999">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399999999999999">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399999999999999">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399999999999999">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399999999999999">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399999999999999">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399999999999999">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399999999999999">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399999999999999">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399999999999999">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399999999999999">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399999999999999">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399999999999999">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399999999999999">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399999999999999">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399999999999999">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399999999999999">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399999999999999">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399999999999999">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399999999999999">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399999999999999">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399999999999999">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399999999999999">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0.399999999999999">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0.399999999999999">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0.399999999999999">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0.399999999999999">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0.399999999999999">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0.399999999999999">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20.399999999999999">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20.399999999999999">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20.399999999999999">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20.399999999999999">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20.399999999999999">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20.399999999999999">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20.399999999999999">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ca="1" si="60"/>
        <v>0</v>
      </c>
      <c r="AB1333" s="171" t="str">
        <f t="shared" si="61"/>
        <v/>
      </c>
    </row>
    <row r="1334" spans="1:28" s="171" customFormat="1" ht="20.399999999999999">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IF(B1334="","",IF(ISERROR(MATCH($J1334,SorP!$B$1:$B$6226,0)),"",INDIRECT("'SorP'!$A$"&amp;MATCH($S1334&amp;$J1334,SorP!C:C,0))))</f>
        <v/>
      </c>
      <c r="U1334" s="169"/>
      <c r="V1334" s="170" t="e">
        <f>IF(C1334="",NA(),MATCH($B1334&amp;$C1334,'Smelter Look-up'!$J:$J,0))</f>
        <v>#N/A</v>
      </c>
      <c r="X1334" s="171">
        <f t="shared" ca="1" si="60"/>
        <v>0</v>
      </c>
      <c r="AB1334" s="171" t="str">
        <f t="shared" si="61"/>
        <v/>
      </c>
    </row>
    <row r="1335" spans="1:28" s="171" customFormat="1" ht="20.399999999999999">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IF(B1335="","",IF(ISERROR(MATCH($J1335,SorP!$B$1:$B$6226,0)),"",INDIRECT("'SorP'!$A$"&amp;MATCH($S1335&amp;$J1335,SorP!C:C,0))))</f>
        <v/>
      </c>
      <c r="U1335" s="169"/>
      <c r="V1335" s="170" t="e">
        <f>IF(C1335="",NA(),MATCH($B1335&amp;$C1335,'Smelter Look-up'!$J:$J,0))</f>
        <v>#N/A</v>
      </c>
      <c r="X1335" s="171">
        <f t="shared" ca="1" si="60"/>
        <v>0</v>
      </c>
      <c r="AB1335" s="171" t="str">
        <f t="shared" si="61"/>
        <v/>
      </c>
    </row>
    <row r="1336" spans="1:28" s="171" customFormat="1" ht="20.399999999999999">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IF(B1336="","",IF(ISERROR(MATCH($J1336,SorP!$B$1:$B$6226,0)),"",INDIRECT("'SorP'!$A$"&amp;MATCH($S1336&amp;$J1336,SorP!C:C,0))))</f>
        <v/>
      </c>
      <c r="U1336" s="169"/>
      <c r="V1336" s="170" t="e">
        <f>IF(C1336="",NA(),MATCH($B1336&amp;$C1336,'Smelter Look-up'!$J:$J,0))</f>
        <v>#N/A</v>
      </c>
      <c r="X1336" s="171">
        <f t="shared" ca="1" si="60"/>
        <v>0</v>
      </c>
      <c r="AB1336" s="171" t="str">
        <f t="shared" si="61"/>
        <v/>
      </c>
    </row>
    <row r="1337" spans="1:28" s="171" customFormat="1" ht="20.399999999999999">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IF(B1337="","",IF(ISERROR(MATCH($J1337,SorP!$B$1:$B$6226,0)),"",INDIRECT("'SorP'!$A$"&amp;MATCH($S1337&amp;$J1337,SorP!C:C,0))))</f>
        <v/>
      </c>
      <c r="U1337" s="169"/>
      <c r="V1337" s="170" t="e">
        <f>IF(C1337="",NA(),MATCH($B1337&amp;$C1337,'Smelter Look-up'!$J:$J,0))</f>
        <v>#N/A</v>
      </c>
      <c r="X1337" s="171">
        <f t="shared" ca="1" si="60"/>
        <v>0</v>
      </c>
      <c r="AB1337" s="171" t="str">
        <f t="shared" si="61"/>
        <v/>
      </c>
    </row>
    <row r="1338" spans="1:28" s="171" customFormat="1" ht="20.399999999999999">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IF(B1338="","",IF(ISERROR(MATCH($J1338,SorP!$B$1:$B$6226,0)),"",INDIRECT("'SorP'!$A$"&amp;MATCH($S1338&amp;$J1338,SorP!C:C,0))))</f>
        <v/>
      </c>
      <c r="U1338" s="169"/>
      <c r="V1338" s="170" t="e">
        <f>IF(C1338="",NA(),MATCH($B1338&amp;$C1338,'Smelter Look-up'!$J:$J,0))</f>
        <v>#N/A</v>
      </c>
      <c r="X1338" s="171">
        <f t="shared" ca="1" si="60"/>
        <v>0</v>
      </c>
      <c r="AB1338" s="171" t="str">
        <f t="shared" si="61"/>
        <v/>
      </c>
    </row>
    <row r="1339" spans="1:28" s="171" customFormat="1" ht="20.399999999999999">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IF(B1339="","",IF(ISERROR(MATCH($J1339,SorP!$B$1:$B$6226,0)),"",INDIRECT("'SorP'!$A$"&amp;MATCH($S1339&amp;$J1339,SorP!C:C,0))))</f>
        <v/>
      </c>
      <c r="U1339" s="169"/>
      <c r="V1339" s="170" t="e">
        <f>IF(C1339="",NA(),MATCH($B1339&amp;$C1339,'Smelter Look-up'!$J:$J,0))</f>
        <v>#N/A</v>
      </c>
      <c r="X1339" s="171">
        <f t="shared" ca="1" si="60"/>
        <v>0</v>
      </c>
      <c r="AB1339" s="171" t="str">
        <f t="shared" si="61"/>
        <v/>
      </c>
    </row>
    <row r="1340" spans="1:28" s="171" customFormat="1" ht="20.399999999999999">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IF(B1340="","",IF(ISERROR(MATCH($J1340,SorP!$B$1:$B$6226,0)),"",INDIRECT("'SorP'!$A$"&amp;MATCH($S1340&amp;$J1340,SorP!C:C,0))))</f>
        <v/>
      </c>
      <c r="U1340" s="169"/>
      <c r="V1340" s="170" t="e">
        <f>IF(C1340="",NA(),MATCH($B1340&amp;$C1340,'Smelter Look-up'!$J:$J,0))</f>
        <v>#N/A</v>
      </c>
      <c r="X1340" s="171">
        <f t="shared" ca="1" si="60"/>
        <v>0</v>
      </c>
      <c r="AB1340" s="171" t="str">
        <f t="shared" si="61"/>
        <v/>
      </c>
    </row>
    <row r="1341" spans="1:28" s="171" customFormat="1" ht="20.399999999999999">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IF(B1341="","",IF(ISERROR(MATCH($J1341,SorP!$B$1:$B$6226,0)),"",INDIRECT("'SorP'!$A$"&amp;MATCH($S1341&amp;$J1341,SorP!C:C,0))))</f>
        <v/>
      </c>
      <c r="U1341" s="169"/>
      <c r="V1341" s="170" t="e">
        <f>IF(C1341="",NA(),MATCH($B1341&amp;$C1341,'Smelter Look-up'!$J:$J,0))</f>
        <v>#N/A</v>
      </c>
      <c r="X1341" s="171">
        <f t="shared" ca="1" si="60"/>
        <v>0</v>
      </c>
      <c r="AB1341" s="171" t="str">
        <f t="shared" si="61"/>
        <v/>
      </c>
    </row>
    <row r="1342" spans="1:28" s="171" customFormat="1" ht="20.399999999999999">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IF(B1342="","",IF(ISERROR(MATCH($J1342,SorP!$B$1:$B$6226,0)),"",INDIRECT("'SorP'!$A$"&amp;MATCH($S1342&amp;$J1342,SorP!C:C,0))))</f>
        <v/>
      </c>
      <c r="U1342" s="169"/>
      <c r="V1342" s="170" t="e">
        <f>IF(C1342="",NA(),MATCH($B1342&amp;$C1342,'Smelter Look-up'!$J:$J,0))</f>
        <v>#N/A</v>
      </c>
      <c r="X1342" s="171">
        <f t="shared" ca="1" si="60"/>
        <v>0</v>
      </c>
      <c r="AB1342" s="171" t="str">
        <f t="shared" si="61"/>
        <v/>
      </c>
    </row>
    <row r="1343" spans="1:28" s="171" customFormat="1" ht="20.399999999999999">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2"/>
        <v/>
      </c>
      <c r="T1343" s="156" t="str">
        <f ca="1">IF(B1343="","",IF(ISERROR(MATCH($J1343,SorP!$B$1:$B$6226,0)),"",INDIRECT("'SorP'!$A$"&amp;MATCH($S1343&amp;$J1343,SorP!C:C,0))))</f>
        <v/>
      </c>
      <c r="U1343" s="169"/>
      <c r="V1343" s="170" t="e">
        <f>IF(C1343="",NA(),MATCH($B1343&amp;$C1343,'Smelter Look-up'!$J:$J,0))</f>
        <v>#N/A</v>
      </c>
      <c r="X1343" s="171">
        <f t="shared" ref="X1343:X1406" ca="1" si="63">IF(AND(C1343="Smelter not listed",OR(LEN(D1343)=0,LEN(E1343)=0)),1,0)</f>
        <v>0</v>
      </c>
      <c r="AB1343" s="171" t="str">
        <f t="shared" ref="AB1343:AB1406" si="64">B1343&amp;C1343</f>
        <v/>
      </c>
    </row>
    <row r="1344" spans="1:28" s="171" customFormat="1" ht="20.399999999999999">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ref="S1344:S1407" ca="1" si="65">IF(B1344="","",IF(ISERROR(MATCH($E1344,CL,0)),"Unknown",INDIRECT("'C'!$A$"&amp;MATCH($E1344,CL,0)+1)))</f>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399999999999999">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399999999999999">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399999999999999">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399999999999999">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399999999999999">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399999999999999">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399999999999999">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399999999999999">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399999999999999">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399999999999999">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399999999999999">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399999999999999">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399999999999999">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399999999999999">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399999999999999">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399999999999999">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399999999999999">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399999999999999">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399999999999999">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399999999999999">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399999999999999">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399999999999999">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399999999999999">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399999999999999">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399999999999999">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399999999999999">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399999999999999">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399999999999999">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399999999999999">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399999999999999">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399999999999999">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399999999999999">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399999999999999">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399999999999999">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399999999999999">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399999999999999">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399999999999999">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399999999999999">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399999999999999">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399999999999999">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0.399999999999999">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0.399999999999999">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0.399999999999999">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0.399999999999999">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0.399999999999999">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0.399999999999999">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20.399999999999999">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20.399999999999999">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20.399999999999999">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20.399999999999999">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20.399999999999999">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20.399999999999999">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20.399999999999999">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ca="1" si="63"/>
        <v>0</v>
      </c>
      <c r="AB1397" s="171" t="str">
        <f t="shared" si="64"/>
        <v/>
      </c>
    </row>
    <row r="1398" spans="1:28" s="171" customFormat="1" ht="20.399999999999999">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IF(B1398="","",IF(ISERROR(MATCH($J1398,SorP!$B$1:$B$6226,0)),"",INDIRECT("'SorP'!$A$"&amp;MATCH($S1398&amp;$J1398,SorP!C:C,0))))</f>
        <v/>
      </c>
      <c r="U1398" s="169"/>
      <c r="V1398" s="170" t="e">
        <f>IF(C1398="",NA(),MATCH($B1398&amp;$C1398,'Smelter Look-up'!$J:$J,0))</f>
        <v>#N/A</v>
      </c>
      <c r="X1398" s="171">
        <f t="shared" ca="1" si="63"/>
        <v>0</v>
      </c>
      <c r="AB1398" s="171" t="str">
        <f t="shared" si="64"/>
        <v/>
      </c>
    </row>
    <row r="1399" spans="1:28" s="171" customFormat="1" ht="20.399999999999999">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IF(B1399="","",IF(ISERROR(MATCH($J1399,SorP!$B$1:$B$6226,0)),"",INDIRECT("'SorP'!$A$"&amp;MATCH($S1399&amp;$J1399,SorP!C:C,0))))</f>
        <v/>
      </c>
      <c r="U1399" s="169"/>
      <c r="V1399" s="170" t="e">
        <f>IF(C1399="",NA(),MATCH($B1399&amp;$C1399,'Smelter Look-up'!$J:$J,0))</f>
        <v>#N/A</v>
      </c>
      <c r="X1399" s="171">
        <f t="shared" ca="1" si="63"/>
        <v>0</v>
      </c>
      <c r="AB1399" s="171" t="str">
        <f t="shared" si="64"/>
        <v/>
      </c>
    </row>
    <row r="1400" spans="1:28" s="171" customFormat="1" ht="20.399999999999999">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IF(B1400="","",IF(ISERROR(MATCH($J1400,SorP!$B$1:$B$6226,0)),"",INDIRECT("'SorP'!$A$"&amp;MATCH($S1400&amp;$J1400,SorP!C:C,0))))</f>
        <v/>
      </c>
      <c r="U1400" s="169"/>
      <c r="V1400" s="170" t="e">
        <f>IF(C1400="",NA(),MATCH($B1400&amp;$C1400,'Smelter Look-up'!$J:$J,0))</f>
        <v>#N/A</v>
      </c>
      <c r="X1400" s="171">
        <f t="shared" ca="1" si="63"/>
        <v>0</v>
      </c>
      <c r="AB1400" s="171" t="str">
        <f t="shared" si="64"/>
        <v/>
      </c>
    </row>
    <row r="1401" spans="1:28" s="171" customFormat="1" ht="20.399999999999999">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IF(B1401="","",IF(ISERROR(MATCH($J1401,SorP!$B$1:$B$6226,0)),"",INDIRECT("'SorP'!$A$"&amp;MATCH($S1401&amp;$J1401,SorP!C:C,0))))</f>
        <v/>
      </c>
      <c r="U1401" s="169"/>
      <c r="V1401" s="170" t="e">
        <f>IF(C1401="",NA(),MATCH($B1401&amp;$C1401,'Smelter Look-up'!$J:$J,0))</f>
        <v>#N/A</v>
      </c>
      <c r="X1401" s="171">
        <f t="shared" ca="1" si="63"/>
        <v>0</v>
      </c>
      <c r="AB1401" s="171" t="str">
        <f t="shared" si="64"/>
        <v/>
      </c>
    </row>
    <row r="1402" spans="1:28" s="171" customFormat="1" ht="20.399999999999999">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IF(B1402="","",IF(ISERROR(MATCH($J1402,SorP!$B$1:$B$6226,0)),"",INDIRECT("'SorP'!$A$"&amp;MATCH($S1402&amp;$J1402,SorP!C:C,0))))</f>
        <v/>
      </c>
      <c r="U1402" s="169"/>
      <c r="V1402" s="170" t="e">
        <f>IF(C1402="",NA(),MATCH($B1402&amp;$C1402,'Smelter Look-up'!$J:$J,0))</f>
        <v>#N/A</v>
      </c>
      <c r="X1402" s="171">
        <f t="shared" ca="1" si="63"/>
        <v>0</v>
      </c>
      <c r="AB1402" s="171" t="str">
        <f t="shared" si="64"/>
        <v/>
      </c>
    </row>
    <row r="1403" spans="1:28" s="171" customFormat="1" ht="20.399999999999999">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IF(B1403="","",IF(ISERROR(MATCH($J1403,SorP!$B$1:$B$6226,0)),"",INDIRECT("'SorP'!$A$"&amp;MATCH($S1403&amp;$J1403,SorP!C:C,0))))</f>
        <v/>
      </c>
      <c r="U1403" s="169"/>
      <c r="V1403" s="170" t="e">
        <f>IF(C1403="",NA(),MATCH($B1403&amp;$C1403,'Smelter Look-up'!$J:$J,0))</f>
        <v>#N/A</v>
      </c>
      <c r="X1403" s="171">
        <f t="shared" ca="1" si="63"/>
        <v>0</v>
      </c>
      <c r="AB1403" s="171" t="str">
        <f t="shared" si="64"/>
        <v/>
      </c>
    </row>
    <row r="1404" spans="1:28" s="171" customFormat="1" ht="20.399999999999999">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IF(B1404="","",IF(ISERROR(MATCH($J1404,SorP!$B$1:$B$6226,0)),"",INDIRECT("'SorP'!$A$"&amp;MATCH($S1404&amp;$J1404,SorP!C:C,0))))</f>
        <v/>
      </c>
      <c r="U1404" s="169"/>
      <c r="V1404" s="170" t="e">
        <f>IF(C1404="",NA(),MATCH($B1404&amp;$C1404,'Smelter Look-up'!$J:$J,0))</f>
        <v>#N/A</v>
      </c>
      <c r="X1404" s="171">
        <f t="shared" ca="1" si="63"/>
        <v>0</v>
      </c>
      <c r="AB1404" s="171" t="str">
        <f t="shared" si="64"/>
        <v/>
      </c>
    </row>
    <row r="1405" spans="1:28" s="171" customFormat="1" ht="20.399999999999999">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IF(B1405="","",IF(ISERROR(MATCH($J1405,SorP!$B$1:$B$6226,0)),"",INDIRECT("'SorP'!$A$"&amp;MATCH($S1405&amp;$J1405,SorP!C:C,0))))</f>
        <v/>
      </c>
      <c r="U1405" s="169"/>
      <c r="V1405" s="170" t="e">
        <f>IF(C1405="",NA(),MATCH($B1405&amp;$C1405,'Smelter Look-up'!$J:$J,0))</f>
        <v>#N/A</v>
      </c>
      <c r="X1405" s="171">
        <f t="shared" ca="1" si="63"/>
        <v>0</v>
      </c>
      <c r="AB1405" s="171" t="str">
        <f t="shared" si="64"/>
        <v/>
      </c>
    </row>
    <row r="1406" spans="1:28" s="171" customFormat="1" ht="20.399999999999999">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IF(B1406="","",IF(ISERROR(MATCH($J1406,SorP!$B$1:$B$6226,0)),"",INDIRECT("'SorP'!$A$"&amp;MATCH($S1406&amp;$J1406,SorP!C:C,0))))</f>
        <v/>
      </c>
      <c r="U1406" s="169"/>
      <c r="V1406" s="170" t="e">
        <f>IF(C1406="",NA(),MATCH($B1406&amp;$C1406,'Smelter Look-up'!$J:$J,0))</f>
        <v>#N/A</v>
      </c>
      <c r="X1406" s="171">
        <f t="shared" ca="1" si="63"/>
        <v>0</v>
      </c>
      <c r="AB1406" s="171" t="str">
        <f t="shared" si="64"/>
        <v/>
      </c>
    </row>
    <row r="1407" spans="1:28" s="171" customFormat="1" ht="20.399999999999999">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5"/>
        <v/>
      </c>
      <c r="T1407" s="156" t="str">
        <f ca="1">IF(B1407="","",IF(ISERROR(MATCH($J1407,SorP!$B$1:$B$6226,0)),"",INDIRECT("'SorP'!$A$"&amp;MATCH($S1407&amp;$J1407,SorP!C:C,0))))</f>
        <v/>
      </c>
      <c r="U1407" s="169"/>
      <c r="V1407" s="170" t="e">
        <f>IF(C1407="",NA(),MATCH($B1407&amp;$C1407,'Smelter Look-up'!$J:$J,0))</f>
        <v>#N/A</v>
      </c>
      <c r="X1407" s="171">
        <f t="shared" ref="X1407:X1470" ca="1" si="66">IF(AND(C1407="Smelter not listed",OR(LEN(D1407)=0,LEN(E1407)=0)),1,0)</f>
        <v>0</v>
      </c>
      <c r="AB1407" s="171" t="str">
        <f t="shared" ref="AB1407:AB1470" si="67">B1407&amp;C1407</f>
        <v/>
      </c>
    </row>
    <row r="1408" spans="1:28" s="171" customFormat="1" ht="20.399999999999999">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ref="S1408:S1471" ca="1" si="68">IF(B1408="","",IF(ISERROR(MATCH($E1408,CL,0)),"Unknown",INDIRECT("'C'!$A$"&amp;MATCH($E1408,CL,0)+1)))</f>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399999999999999">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399999999999999">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399999999999999">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399999999999999">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399999999999999">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399999999999999">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399999999999999">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399999999999999">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399999999999999">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399999999999999">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399999999999999">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399999999999999">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399999999999999">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399999999999999">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399999999999999">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399999999999999">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399999999999999">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399999999999999">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399999999999999">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399999999999999">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399999999999999">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399999999999999">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399999999999999">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399999999999999">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399999999999999">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399999999999999">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399999999999999">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399999999999999">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399999999999999">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399999999999999">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399999999999999">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399999999999999">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399999999999999">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399999999999999">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399999999999999">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399999999999999">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399999999999999">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399999999999999">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399999999999999">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399999999999999">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0.399999999999999">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0.399999999999999">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0.399999999999999">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0.399999999999999">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0.399999999999999">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0.399999999999999">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20.399999999999999">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20.399999999999999">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20.399999999999999">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20.399999999999999">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20.399999999999999">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20.399999999999999">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20.399999999999999">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ca="1" si="66"/>
        <v>0</v>
      </c>
      <c r="AB1461" s="171" t="str">
        <f t="shared" si="67"/>
        <v/>
      </c>
    </row>
    <row r="1462" spans="1:28" s="171" customFormat="1" ht="20.399999999999999">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IF(B1462="","",IF(ISERROR(MATCH($J1462,SorP!$B$1:$B$6226,0)),"",INDIRECT("'SorP'!$A$"&amp;MATCH($S1462&amp;$J1462,SorP!C:C,0))))</f>
        <v/>
      </c>
      <c r="U1462" s="169"/>
      <c r="V1462" s="170" t="e">
        <f>IF(C1462="",NA(),MATCH($B1462&amp;$C1462,'Smelter Look-up'!$J:$J,0))</f>
        <v>#N/A</v>
      </c>
      <c r="X1462" s="171">
        <f t="shared" ca="1" si="66"/>
        <v>0</v>
      </c>
      <c r="AB1462" s="171" t="str">
        <f t="shared" si="67"/>
        <v/>
      </c>
    </row>
    <row r="1463" spans="1:28" s="171" customFormat="1" ht="20.399999999999999">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IF(B1463="","",IF(ISERROR(MATCH($J1463,SorP!$B$1:$B$6226,0)),"",INDIRECT("'SorP'!$A$"&amp;MATCH($S1463&amp;$J1463,SorP!C:C,0))))</f>
        <v/>
      </c>
      <c r="U1463" s="169"/>
      <c r="V1463" s="170" t="e">
        <f>IF(C1463="",NA(),MATCH($B1463&amp;$C1463,'Smelter Look-up'!$J:$J,0))</f>
        <v>#N/A</v>
      </c>
      <c r="X1463" s="171">
        <f t="shared" ca="1" si="66"/>
        <v>0</v>
      </c>
      <c r="AB1463" s="171" t="str">
        <f t="shared" si="67"/>
        <v/>
      </c>
    </row>
    <row r="1464" spans="1:28" s="171" customFormat="1" ht="20.399999999999999">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IF(B1464="","",IF(ISERROR(MATCH($J1464,SorP!$B$1:$B$6226,0)),"",INDIRECT("'SorP'!$A$"&amp;MATCH($S1464&amp;$J1464,SorP!C:C,0))))</f>
        <v/>
      </c>
      <c r="U1464" s="169"/>
      <c r="V1464" s="170" t="e">
        <f>IF(C1464="",NA(),MATCH($B1464&amp;$C1464,'Smelter Look-up'!$J:$J,0))</f>
        <v>#N/A</v>
      </c>
      <c r="X1464" s="171">
        <f t="shared" ca="1" si="66"/>
        <v>0</v>
      </c>
      <c r="AB1464" s="171" t="str">
        <f t="shared" si="67"/>
        <v/>
      </c>
    </row>
    <row r="1465" spans="1:28" s="171" customFormat="1" ht="20.399999999999999">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IF(B1465="","",IF(ISERROR(MATCH($J1465,SorP!$B$1:$B$6226,0)),"",INDIRECT("'SorP'!$A$"&amp;MATCH($S1465&amp;$J1465,SorP!C:C,0))))</f>
        <v/>
      </c>
      <c r="U1465" s="169"/>
      <c r="V1465" s="170" t="e">
        <f>IF(C1465="",NA(),MATCH($B1465&amp;$C1465,'Smelter Look-up'!$J:$J,0))</f>
        <v>#N/A</v>
      </c>
      <c r="X1465" s="171">
        <f t="shared" ca="1" si="66"/>
        <v>0</v>
      </c>
      <c r="AB1465" s="171" t="str">
        <f t="shared" si="67"/>
        <v/>
      </c>
    </row>
    <row r="1466" spans="1:28" s="171" customFormat="1" ht="20.399999999999999">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IF(B1466="","",IF(ISERROR(MATCH($J1466,SorP!$B$1:$B$6226,0)),"",INDIRECT("'SorP'!$A$"&amp;MATCH($S1466&amp;$J1466,SorP!C:C,0))))</f>
        <v/>
      </c>
      <c r="U1466" s="169"/>
      <c r="V1466" s="170" t="e">
        <f>IF(C1466="",NA(),MATCH($B1466&amp;$C1466,'Smelter Look-up'!$J:$J,0))</f>
        <v>#N/A</v>
      </c>
      <c r="X1466" s="171">
        <f t="shared" ca="1" si="66"/>
        <v>0</v>
      </c>
      <c r="AB1466" s="171" t="str">
        <f t="shared" si="67"/>
        <v/>
      </c>
    </row>
    <row r="1467" spans="1:28" s="171" customFormat="1" ht="20.399999999999999">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IF(B1467="","",IF(ISERROR(MATCH($J1467,SorP!$B$1:$B$6226,0)),"",INDIRECT("'SorP'!$A$"&amp;MATCH($S1467&amp;$J1467,SorP!C:C,0))))</f>
        <v/>
      </c>
      <c r="U1467" s="169"/>
      <c r="V1467" s="170" t="e">
        <f>IF(C1467="",NA(),MATCH($B1467&amp;$C1467,'Smelter Look-up'!$J:$J,0))</f>
        <v>#N/A</v>
      </c>
      <c r="X1467" s="171">
        <f t="shared" ca="1" si="66"/>
        <v>0</v>
      </c>
      <c r="AB1467" s="171" t="str">
        <f t="shared" si="67"/>
        <v/>
      </c>
    </row>
    <row r="1468" spans="1:28" s="171" customFormat="1" ht="20.399999999999999">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IF(B1468="","",IF(ISERROR(MATCH($J1468,SorP!$B$1:$B$6226,0)),"",INDIRECT("'SorP'!$A$"&amp;MATCH($S1468&amp;$J1468,SorP!C:C,0))))</f>
        <v/>
      </c>
      <c r="U1468" s="169"/>
      <c r="V1468" s="170" t="e">
        <f>IF(C1468="",NA(),MATCH($B1468&amp;$C1468,'Smelter Look-up'!$J:$J,0))</f>
        <v>#N/A</v>
      </c>
      <c r="X1468" s="171">
        <f t="shared" ca="1" si="66"/>
        <v>0</v>
      </c>
      <c r="AB1468" s="171" t="str">
        <f t="shared" si="67"/>
        <v/>
      </c>
    </row>
    <row r="1469" spans="1:28" s="171" customFormat="1" ht="20.399999999999999">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IF(B1469="","",IF(ISERROR(MATCH($J1469,SorP!$B$1:$B$6226,0)),"",INDIRECT("'SorP'!$A$"&amp;MATCH($S1469&amp;$J1469,SorP!C:C,0))))</f>
        <v/>
      </c>
      <c r="U1469" s="169"/>
      <c r="V1469" s="170" t="e">
        <f>IF(C1469="",NA(),MATCH($B1469&amp;$C1469,'Smelter Look-up'!$J:$J,0))</f>
        <v>#N/A</v>
      </c>
      <c r="X1469" s="171">
        <f t="shared" ca="1" si="66"/>
        <v>0</v>
      </c>
      <c r="AB1469" s="171" t="str">
        <f t="shared" si="67"/>
        <v/>
      </c>
    </row>
    <row r="1470" spans="1:28" s="171" customFormat="1" ht="20.399999999999999">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IF(B1470="","",IF(ISERROR(MATCH($J1470,SorP!$B$1:$B$6226,0)),"",INDIRECT("'SorP'!$A$"&amp;MATCH($S1470&amp;$J1470,SorP!C:C,0))))</f>
        <v/>
      </c>
      <c r="U1470" s="169"/>
      <c r="V1470" s="170" t="e">
        <f>IF(C1470="",NA(),MATCH($B1470&amp;$C1470,'Smelter Look-up'!$J:$J,0))</f>
        <v>#N/A</v>
      </c>
      <c r="X1470" s="171">
        <f t="shared" ca="1" si="66"/>
        <v>0</v>
      </c>
      <c r="AB1470" s="171" t="str">
        <f t="shared" si="67"/>
        <v/>
      </c>
    </row>
    <row r="1471" spans="1:28" s="171" customFormat="1" ht="20.399999999999999">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68"/>
        <v/>
      </c>
      <c r="T1471" s="156" t="str">
        <f ca="1">IF(B1471="","",IF(ISERROR(MATCH($J1471,SorP!$B$1:$B$6226,0)),"",INDIRECT("'SorP'!$A$"&amp;MATCH($S1471&amp;$J1471,SorP!C:C,0))))</f>
        <v/>
      </c>
      <c r="U1471" s="169"/>
      <c r="V1471" s="170" t="e">
        <f>IF(C1471="",NA(),MATCH($B1471&amp;$C1471,'Smelter Look-up'!$J:$J,0))</f>
        <v>#N/A</v>
      </c>
      <c r="X1471" s="171">
        <f t="shared" ref="X1471:X1534" ca="1" si="69">IF(AND(C1471="Smelter not listed",OR(LEN(D1471)=0,LEN(E1471)=0)),1,0)</f>
        <v>0</v>
      </c>
      <c r="AB1471" s="171" t="str">
        <f t="shared" ref="AB1471:AB1534" si="70">B1471&amp;C1471</f>
        <v/>
      </c>
    </row>
    <row r="1472" spans="1:28" s="171" customFormat="1" ht="20.399999999999999">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ref="S1472:S1535" ca="1" si="71">IF(B1472="","",IF(ISERROR(MATCH($E1472,CL,0)),"Unknown",INDIRECT("'C'!$A$"&amp;MATCH($E1472,CL,0)+1)))</f>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399999999999999">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399999999999999">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399999999999999">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399999999999999">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399999999999999">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399999999999999">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399999999999999">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399999999999999">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399999999999999">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399999999999999">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399999999999999">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399999999999999">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399999999999999">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399999999999999">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399999999999999">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399999999999999">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399999999999999">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399999999999999">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399999999999999">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399999999999999">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399999999999999">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399999999999999">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399999999999999">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399999999999999">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399999999999999">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399999999999999">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399999999999999">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399999999999999">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399999999999999">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399999999999999">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399999999999999">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399999999999999">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399999999999999">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399999999999999">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399999999999999">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399999999999999">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399999999999999">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399999999999999">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399999999999999">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399999999999999">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0.399999999999999">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0.399999999999999">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0.399999999999999">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0.399999999999999">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0.399999999999999">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0.399999999999999">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20.399999999999999">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20.399999999999999">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20.399999999999999">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20.399999999999999">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20.399999999999999">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20.399999999999999">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20.399999999999999">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ca="1" si="69"/>
        <v>0</v>
      </c>
      <c r="AB1525" s="171" t="str">
        <f t="shared" si="70"/>
        <v/>
      </c>
    </row>
    <row r="1526" spans="1:28" s="171" customFormat="1" ht="20.399999999999999">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IF(B1526="","",IF(ISERROR(MATCH($J1526,SorP!$B$1:$B$6226,0)),"",INDIRECT("'SorP'!$A$"&amp;MATCH($S1526&amp;$J1526,SorP!C:C,0))))</f>
        <v/>
      </c>
      <c r="U1526" s="169"/>
      <c r="V1526" s="170" t="e">
        <f>IF(C1526="",NA(),MATCH($B1526&amp;$C1526,'Smelter Look-up'!$J:$J,0))</f>
        <v>#N/A</v>
      </c>
      <c r="X1526" s="171">
        <f t="shared" ca="1" si="69"/>
        <v>0</v>
      </c>
      <c r="AB1526" s="171" t="str">
        <f t="shared" si="70"/>
        <v/>
      </c>
    </row>
    <row r="1527" spans="1:28" s="171" customFormat="1" ht="20.399999999999999">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IF(B1527="","",IF(ISERROR(MATCH($J1527,SorP!$B$1:$B$6226,0)),"",INDIRECT("'SorP'!$A$"&amp;MATCH($S1527&amp;$J1527,SorP!C:C,0))))</f>
        <v/>
      </c>
      <c r="U1527" s="169"/>
      <c r="V1527" s="170" t="e">
        <f>IF(C1527="",NA(),MATCH($B1527&amp;$C1527,'Smelter Look-up'!$J:$J,0))</f>
        <v>#N/A</v>
      </c>
      <c r="X1527" s="171">
        <f t="shared" ca="1" si="69"/>
        <v>0</v>
      </c>
      <c r="AB1527" s="171" t="str">
        <f t="shared" si="70"/>
        <v/>
      </c>
    </row>
    <row r="1528" spans="1:28" s="171" customFormat="1" ht="20.399999999999999">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IF(B1528="","",IF(ISERROR(MATCH($J1528,SorP!$B$1:$B$6226,0)),"",INDIRECT("'SorP'!$A$"&amp;MATCH($S1528&amp;$J1528,SorP!C:C,0))))</f>
        <v/>
      </c>
      <c r="U1528" s="169"/>
      <c r="V1528" s="170" t="e">
        <f>IF(C1528="",NA(),MATCH($B1528&amp;$C1528,'Smelter Look-up'!$J:$J,0))</f>
        <v>#N/A</v>
      </c>
      <c r="X1528" s="171">
        <f t="shared" ca="1" si="69"/>
        <v>0</v>
      </c>
      <c r="AB1528" s="171" t="str">
        <f t="shared" si="70"/>
        <v/>
      </c>
    </row>
    <row r="1529" spans="1:28" s="171" customFormat="1" ht="20.399999999999999">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IF(B1529="","",IF(ISERROR(MATCH($J1529,SorP!$B$1:$B$6226,0)),"",INDIRECT("'SorP'!$A$"&amp;MATCH($S1529&amp;$J1529,SorP!C:C,0))))</f>
        <v/>
      </c>
      <c r="U1529" s="169"/>
      <c r="V1529" s="170" t="e">
        <f>IF(C1529="",NA(),MATCH($B1529&amp;$C1529,'Smelter Look-up'!$J:$J,0))</f>
        <v>#N/A</v>
      </c>
      <c r="X1529" s="171">
        <f t="shared" ca="1" si="69"/>
        <v>0</v>
      </c>
      <c r="AB1529" s="171" t="str">
        <f t="shared" si="70"/>
        <v/>
      </c>
    </row>
    <row r="1530" spans="1:28" s="171" customFormat="1" ht="20.399999999999999">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IF(B1530="","",IF(ISERROR(MATCH($J1530,SorP!$B$1:$B$6226,0)),"",INDIRECT("'SorP'!$A$"&amp;MATCH($S1530&amp;$J1530,SorP!C:C,0))))</f>
        <v/>
      </c>
      <c r="U1530" s="169"/>
      <c r="V1530" s="170" t="e">
        <f>IF(C1530="",NA(),MATCH($B1530&amp;$C1530,'Smelter Look-up'!$J:$J,0))</f>
        <v>#N/A</v>
      </c>
      <c r="X1530" s="171">
        <f t="shared" ca="1" si="69"/>
        <v>0</v>
      </c>
      <c r="AB1530" s="171" t="str">
        <f t="shared" si="70"/>
        <v/>
      </c>
    </row>
    <row r="1531" spans="1:28" s="171" customFormat="1" ht="20.399999999999999">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IF(B1531="","",IF(ISERROR(MATCH($J1531,SorP!$B$1:$B$6226,0)),"",INDIRECT("'SorP'!$A$"&amp;MATCH($S1531&amp;$J1531,SorP!C:C,0))))</f>
        <v/>
      </c>
      <c r="U1531" s="169"/>
      <c r="V1531" s="170" t="e">
        <f>IF(C1531="",NA(),MATCH($B1531&amp;$C1531,'Smelter Look-up'!$J:$J,0))</f>
        <v>#N/A</v>
      </c>
      <c r="X1531" s="171">
        <f t="shared" ca="1" si="69"/>
        <v>0</v>
      </c>
      <c r="AB1531" s="171" t="str">
        <f t="shared" si="70"/>
        <v/>
      </c>
    </row>
    <row r="1532" spans="1:28" s="171" customFormat="1" ht="20.399999999999999">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IF(B1532="","",IF(ISERROR(MATCH($J1532,SorP!$B$1:$B$6226,0)),"",INDIRECT("'SorP'!$A$"&amp;MATCH($S1532&amp;$J1532,SorP!C:C,0))))</f>
        <v/>
      </c>
      <c r="U1532" s="169"/>
      <c r="V1532" s="170" t="e">
        <f>IF(C1532="",NA(),MATCH($B1532&amp;$C1532,'Smelter Look-up'!$J:$J,0))</f>
        <v>#N/A</v>
      </c>
      <c r="X1532" s="171">
        <f t="shared" ca="1" si="69"/>
        <v>0</v>
      </c>
      <c r="AB1532" s="171" t="str">
        <f t="shared" si="70"/>
        <v/>
      </c>
    </row>
    <row r="1533" spans="1:28" s="171" customFormat="1" ht="20.399999999999999">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IF(B1533="","",IF(ISERROR(MATCH($J1533,SorP!$B$1:$B$6226,0)),"",INDIRECT("'SorP'!$A$"&amp;MATCH($S1533&amp;$J1533,SorP!C:C,0))))</f>
        <v/>
      </c>
      <c r="U1533" s="169"/>
      <c r="V1533" s="170" t="e">
        <f>IF(C1533="",NA(),MATCH($B1533&amp;$C1533,'Smelter Look-up'!$J:$J,0))</f>
        <v>#N/A</v>
      </c>
      <c r="X1533" s="171">
        <f t="shared" ca="1" si="69"/>
        <v>0</v>
      </c>
      <c r="AB1533" s="171" t="str">
        <f t="shared" si="70"/>
        <v/>
      </c>
    </row>
    <row r="1534" spans="1:28" s="171" customFormat="1" ht="20.399999999999999">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IF(B1534="","",IF(ISERROR(MATCH($J1534,SorP!$B$1:$B$6226,0)),"",INDIRECT("'SorP'!$A$"&amp;MATCH($S1534&amp;$J1534,SorP!C:C,0))))</f>
        <v/>
      </c>
      <c r="U1534" s="169"/>
      <c r="V1534" s="170" t="e">
        <f>IF(C1534="",NA(),MATCH($B1534&amp;$C1534,'Smelter Look-up'!$J:$J,0))</f>
        <v>#N/A</v>
      </c>
      <c r="X1534" s="171">
        <f t="shared" ca="1" si="69"/>
        <v>0</v>
      </c>
      <c r="AB1534" s="171" t="str">
        <f t="shared" si="70"/>
        <v/>
      </c>
    </row>
    <row r="1535" spans="1:28" s="171" customFormat="1" ht="20.399999999999999">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1"/>
        <v/>
      </c>
      <c r="T1535" s="156" t="str">
        <f ca="1">IF(B1535="","",IF(ISERROR(MATCH($J1535,SorP!$B$1:$B$6226,0)),"",INDIRECT("'SorP'!$A$"&amp;MATCH($S1535&amp;$J1535,SorP!C:C,0))))</f>
        <v/>
      </c>
      <c r="U1535" s="169"/>
      <c r="V1535" s="170" t="e">
        <f>IF(C1535="",NA(),MATCH($B1535&amp;$C1535,'Smelter Look-up'!$J:$J,0))</f>
        <v>#N/A</v>
      </c>
      <c r="X1535" s="171">
        <f t="shared" ref="X1535:X1598" ca="1" si="72">IF(AND(C1535="Smelter not listed",OR(LEN(D1535)=0,LEN(E1535)=0)),1,0)</f>
        <v>0</v>
      </c>
      <c r="AB1535" s="171" t="str">
        <f t="shared" ref="AB1535:AB1598" si="73">B1535&amp;C1535</f>
        <v/>
      </c>
    </row>
    <row r="1536" spans="1:28" s="171" customFormat="1" ht="20.399999999999999">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ref="S1536:S1599" ca="1" si="74">IF(B1536="","",IF(ISERROR(MATCH($E1536,CL,0)),"Unknown",INDIRECT("'C'!$A$"&amp;MATCH($E1536,CL,0)+1)))</f>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399999999999999">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399999999999999">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399999999999999">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399999999999999">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399999999999999">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399999999999999">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399999999999999">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399999999999999">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399999999999999">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399999999999999">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399999999999999">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399999999999999">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399999999999999">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399999999999999">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399999999999999">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399999999999999">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399999999999999">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399999999999999">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399999999999999">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399999999999999">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399999999999999">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399999999999999">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399999999999999">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399999999999999">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399999999999999">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399999999999999">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399999999999999">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399999999999999">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399999999999999">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399999999999999">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399999999999999">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399999999999999">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399999999999999">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399999999999999">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399999999999999">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399999999999999">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399999999999999">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399999999999999">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399999999999999">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399999999999999">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0.399999999999999">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0.399999999999999">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0.399999999999999">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0.399999999999999">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0.399999999999999">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0.399999999999999">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20.399999999999999">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20.399999999999999">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20.399999999999999">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20.399999999999999">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20.399999999999999">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20.399999999999999">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20.399999999999999">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ca="1" si="72"/>
        <v>0</v>
      </c>
      <c r="AB1589" s="171" t="str">
        <f t="shared" si="73"/>
        <v/>
      </c>
    </row>
    <row r="1590" spans="1:28" s="171" customFormat="1" ht="20.399999999999999">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IF(B1590="","",IF(ISERROR(MATCH($J1590,SorP!$B$1:$B$6226,0)),"",INDIRECT("'SorP'!$A$"&amp;MATCH($S1590&amp;$J1590,SorP!C:C,0))))</f>
        <v/>
      </c>
      <c r="U1590" s="169"/>
      <c r="V1590" s="170" t="e">
        <f>IF(C1590="",NA(),MATCH($B1590&amp;$C1590,'Smelter Look-up'!$J:$J,0))</f>
        <v>#N/A</v>
      </c>
      <c r="X1590" s="171">
        <f t="shared" ca="1" si="72"/>
        <v>0</v>
      </c>
      <c r="AB1590" s="171" t="str">
        <f t="shared" si="73"/>
        <v/>
      </c>
    </row>
    <row r="1591" spans="1:28" s="171" customFormat="1" ht="20.399999999999999">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IF(B1591="","",IF(ISERROR(MATCH($J1591,SorP!$B$1:$B$6226,0)),"",INDIRECT("'SorP'!$A$"&amp;MATCH($S1591&amp;$J1591,SorP!C:C,0))))</f>
        <v/>
      </c>
      <c r="U1591" s="169"/>
      <c r="V1591" s="170" t="e">
        <f>IF(C1591="",NA(),MATCH($B1591&amp;$C1591,'Smelter Look-up'!$J:$J,0))</f>
        <v>#N/A</v>
      </c>
      <c r="X1591" s="171">
        <f t="shared" ca="1" si="72"/>
        <v>0</v>
      </c>
      <c r="AB1591" s="171" t="str">
        <f t="shared" si="73"/>
        <v/>
      </c>
    </row>
    <row r="1592" spans="1:28" s="171" customFormat="1" ht="20.399999999999999">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IF(B1592="","",IF(ISERROR(MATCH($J1592,SorP!$B$1:$B$6226,0)),"",INDIRECT("'SorP'!$A$"&amp;MATCH($S1592&amp;$J1592,SorP!C:C,0))))</f>
        <v/>
      </c>
      <c r="U1592" s="169"/>
      <c r="V1592" s="170" t="e">
        <f>IF(C1592="",NA(),MATCH($B1592&amp;$C1592,'Smelter Look-up'!$J:$J,0))</f>
        <v>#N/A</v>
      </c>
      <c r="X1592" s="171">
        <f t="shared" ca="1" si="72"/>
        <v>0</v>
      </c>
      <c r="AB1592" s="171" t="str">
        <f t="shared" si="73"/>
        <v/>
      </c>
    </row>
    <row r="1593" spans="1:28" s="171" customFormat="1" ht="20.399999999999999">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IF(B1593="","",IF(ISERROR(MATCH($J1593,SorP!$B$1:$B$6226,0)),"",INDIRECT("'SorP'!$A$"&amp;MATCH($S1593&amp;$J1593,SorP!C:C,0))))</f>
        <v/>
      </c>
      <c r="U1593" s="169"/>
      <c r="V1593" s="170" t="e">
        <f>IF(C1593="",NA(),MATCH($B1593&amp;$C1593,'Smelter Look-up'!$J:$J,0))</f>
        <v>#N/A</v>
      </c>
      <c r="X1593" s="171">
        <f t="shared" ca="1" si="72"/>
        <v>0</v>
      </c>
      <c r="AB1593" s="171" t="str">
        <f t="shared" si="73"/>
        <v/>
      </c>
    </row>
    <row r="1594" spans="1:28" s="171" customFormat="1" ht="20.399999999999999">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IF(B1594="","",IF(ISERROR(MATCH($J1594,SorP!$B$1:$B$6226,0)),"",INDIRECT("'SorP'!$A$"&amp;MATCH($S1594&amp;$J1594,SorP!C:C,0))))</f>
        <v/>
      </c>
      <c r="U1594" s="169"/>
      <c r="V1594" s="170" t="e">
        <f>IF(C1594="",NA(),MATCH($B1594&amp;$C1594,'Smelter Look-up'!$J:$J,0))</f>
        <v>#N/A</v>
      </c>
      <c r="X1594" s="171">
        <f t="shared" ca="1" si="72"/>
        <v>0</v>
      </c>
      <c r="AB1594" s="171" t="str">
        <f t="shared" si="73"/>
        <v/>
      </c>
    </row>
    <row r="1595" spans="1:28" s="171" customFormat="1" ht="20.399999999999999">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IF(B1595="","",IF(ISERROR(MATCH($J1595,SorP!$B$1:$B$6226,0)),"",INDIRECT("'SorP'!$A$"&amp;MATCH($S1595&amp;$J1595,SorP!C:C,0))))</f>
        <v/>
      </c>
      <c r="U1595" s="169"/>
      <c r="V1595" s="170" t="e">
        <f>IF(C1595="",NA(),MATCH($B1595&amp;$C1595,'Smelter Look-up'!$J:$J,0))</f>
        <v>#N/A</v>
      </c>
      <c r="X1595" s="171">
        <f t="shared" ca="1" si="72"/>
        <v>0</v>
      </c>
      <c r="AB1595" s="171" t="str">
        <f t="shared" si="73"/>
        <v/>
      </c>
    </row>
    <row r="1596" spans="1:28" s="171" customFormat="1" ht="20.399999999999999">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IF(B1596="","",IF(ISERROR(MATCH($J1596,SorP!$B$1:$B$6226,0)),"",INDIRECT("'SorP'!$A$"&amp;MATCH($S1596&amp;$J1596,SorP!C:C,0))))</f>
        <v/>
      </c>
      <c r="U1596" s="169"/>
      <c r="V1596" s="170" t="e">
        <f>IF(C1596="",NA(),MATCH($B1596&amp;$C1596,'Smelter Look-up'!$J:$J,0))</f>
        <v>#N/A</v>
      </c>
      <c r="X1596" s="171">
        <f t="shared" ca="1" si="72"/>
        <v>0</v>
      </c>
      <c r="AB1596" s="171" t="str">
        <f t="shared" si="73"/>
        <v/>
      </c>
    </row>
    <row r="1597" spans="1:28" s="171" customFormat="1" ht="20.399999999999999">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IF(B1597="","",IF(ISERROR(MATCH($J1597,SorP!$B$1:$B$6226,0)),"",INDIRECT("'SorP'!$A$"&amp;MATCH($S1597&amp;$J1597,SorP!C:C,0))))</f>
        <v/>
      </c>
      <c r="U1597" s="169"/>
      <c r="V1597" s="170" t="e">
        <f>IF(C1597="",NA(),MATCH($B1597&amp;$C1597,'Smelter Look-up'!$J:$J,0))</f>
        <v>#N/A</v>
      </c>
      <c r="X1597" s="171">
        <f t="shared" ca="1" si="72"/>
        <v>0</v>
      </c>
      <c r="AB1597" s="171" t="str">
        <f t="shared" si="73"/>
        <v/>
      </c>
    </row>
    <row r="1598" spans="1:28" s="171" customFormat="1" ht="20.399999999999999">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IF(B1598="","",IF(ISERROR(MATCH($J1598,SorP!$B$1:$B$6226,0)),"",INDIRECT("'SorP'!$A$"&amp;MATCH($S1598&amp;$J1598,SorP!C:C,0))))</f>
        <v/>
      </c>
      <c r="U1598" s="169"/>
      <c r="V1598" s="170" t="e">
        <f>IF(C1598="",NA(),MATCH($B1598&amp;$C1598,'Smelter Look-up'!$J:$J,0))</f>
        <v>#N/A</v>
      </c>
      <c r="X1598" s="171">
        <f t="shared" ca="1" si="72"/>
        <v>0</v>
      </c>
      <c r="AB1598" s="171" t="str">
        <f t="shared" si="73"/>
        <v/>
      </c>
    </row>
    <row r="1599" spans="1:28" s="171" customFormat="1" ht="20.399999999999999">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4"/>
        <v/>
      </c>
      <c r="T1599" s="156" t="str">
        <f ca="1">IF(B1599="","",IF(ISERROR(MATCH($J1599,SorP!$B$1:$B$6226,0)),"",INDIRECT("'SorP'!$A$"&amp;MATCH($S1599&amp;$J1599,SorP!C:C,0))))</f>
        <v/>
      </c>
      <c r="U1599" s="169"/>
      <c r="V1599" s="170" t="e">
        <f>IF(C1599="",NA(),MATCH($B1599&amp;$C1599,'Smelter Look-up'!$J:$J,0))</f>
        <v>#N/A</v>
      </c>
      <c r="X1599" s="171">
        <f t="shared" ref="X1599:X1662" ca="1" si="75">IF(AND(C1599="Smelter not listed",OR(LEN(D1599)=0,LEN(E1599)=0)),1,0)</f>
        <v>0</v>
      </c>
      <c r="AB1599" s="171" t="str">
        <f t="shared" ref="AB1599:AB1662" si="76">B1599&amp;C1599</f>
        <v/>
      </c>
    </row>
    <row r="1600" spans="1:28" s="171" customFormat="1" ht="20.399999999999999">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ref="S1600:S1663" ca="1" si="77">IF(B1600="","",IF(ISERROR(MATCH($E1600,CL,0)),"Unknown",INDIRECT("'C'!$A$"&amp;MATCH($E1600,CL,0)+1)))</f>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399999999999999">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399999999999999">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399999999999999">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399999999999999">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399999999999999">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399999999999999">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399999999999999">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399999999999999">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399999999999999">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399999999999999">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399999999999999">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399999999999999">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399999999999999">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399999999999999">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399999999999999">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399999999999999">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399999999999999">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399999999999999">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399999999999999">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399999999999999">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399999999999999">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399999999999999">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399999999999999">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399999999999999">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399999999999999">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399999999999999">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399999999999999">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399999999999999">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399999999999999">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399999999999999">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399999999999999">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399999999999999">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399999999999999">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399999999999999">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399999999999999">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399999999999999">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399999999999999">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399999999999999">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399999999999999">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399999999999999">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0.399999999999999">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0.399999999999999">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0.399999999999999">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0.399999999999999">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0.399999999999999">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0.399999999999999">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20.399999999999999">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20.399999999999999">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20.399999999999999">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20.399999999999999">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20.399999999999999">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20.399999999999999">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20.399999999999999">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ca="1" si="75"/>
        <v>0</v>
      </c>
      <c r="AB1653" s="171" t="str">
        <f t="shared" si="76"/>
        <v/>
      </c>
    </row>
    <row r="1654" spans="1:28" s="171" customFormat="1" ht="20.399999999999999">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IF(B1654="","",IF(ISERROR(MATCH($J1654,SorP!$B$1:$B$6226,0)),"",INDIRECT("'SorP'!$A$"&amp;MATCH($S1654&amp;$J1654,SorP!C:C,0))))</f>
        <v/>
      </c>
      <c r="U1654" s="169"/>
      <c r="V1654" s="170" t="e">
        <f>IF(C1654="",NA(),MATCH($B1654&amp;$C1654,'Smelter Look-up'!$J:$J,0))</f>
        <v>#N/A</v>
      </c>
      <c r="X1654" s="171">
        <f t="shared" ca="1" si="75"/>
        <v>0</v>
      </c>
      <c r="AB1654" s="171" t="str">
        <f t="shared" si="76"/>
        <v/>
      </c>
    </row>
    <row r="1655" spans="1:28" s="171" customFormat="1" ht="20.399999999999999">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IF(B1655="","",IF(ISERROR(MATCH($J1655,SorP!$B$1:$B$6226,0)),"",INDIRECT("'SorP'!$A$"&amp;MATCH($S1655&amp;$J1655,SorP!C:C,0))))</f>
        <v/>
      </c>
      <c r="U1655" s="169"/>
      <c r="V1655" s="170" t="e">
        <f>IF(C1655="",NA(),MATCH($B1655&amp;$C1655,'Smelter Look-up'!$J:$J,0))</f>
        <v>#N/A</v>
      </c>
      <c r="X1655" s="171">
        <f t="shared" ca="1" si="75"/>
        <v>0</v>
      </c>
      <c r="AB1655" s="171" t="str">
        <f t="shared" si="76"/>
        <v/>
      </c>
    </row>
    <row r="1656" spans="1:28" s="171" customFormat="1" ht="20.399999999999999">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IF(B1656="","",IF(ISERROR(MATCH($J1656,SorP!$B$1:$B$6226,0)),"",INDIRECT("'SorP'!$A$"&amp;MATCH($S1656&amp;$J1656,SorP!C:C,0))))</f>
        <v/>
      </c>
      <c r="U1656" s="169"/>
      <c r="V1656" s="170" t="e">
        <f>IF(C1656="",NA(),MATCH($B1656&amp;$C1656,'Smelter Look-up'!$J:$J,0))</f>
        <v>#N/A</v>
      </c>
      <c r="X1656" s="171">
        <f t="shared" ca="1" si="75"/>
        <v>0</v>
      </c>
      <c r="AB1656" s="171" t="str">
        <f t="shared" si="76"/>
        <v/>
      </c>
    </row>
    <row r="1657" spans="1:28" s="171" customFormat="1" ht="20.399999999999999">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IF(B1657="","",IF(ISERROR(MATCH($J1657,SorP!$B$1:$B$6226,0)),"",INDIRECT("'SorP'!$A$"&amp;MATCH($S1657&amp;$J1657,SorP!C:C,0))))</f>
        <v/>
      </c>
      <c r="U1657" s="169"/>
      <c r="V1657" s="170" t="e">
        <f>IF(C1657="",NA(),MATCH($B1657&amp;$C1657,'Smelter Look-up'!$J:$J,0))</f>
        <v>#N/A</v>
      </c>
      <c r="X1657" s="171">
        <f t="shared" ca="1" si="75"/>
        <v>0</v>
      </c>
      <c r="AB1657" s="171" t="str">
        <f t="shared" si="76"/>
        <v/>
      </c>
    </row>
    <row r="1658" spans="1:28" s="171" customFormat="1" ht="20.399999999999999">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IF(B1658="","",IF(ISERROR(MATCH($J1658,SorP!$B$1:$B$6226,0)),"",INDIRECT("'SorP'!$A$"&amp;MATCH($S1658&amp;$J1658,SorP!C:C,0))))</f>
        <v/>
      </c>
      <c r="U1658" s="169"/>
      <c r="V1658" s="170" t="e">
        <f>IF(C1658="",NA(),MATCH($B1658&amp;$C1658,'Smelter Look-up'!$J:$J,0))</f>
        <v>#N/A</v>
      </c>
      <c r="X1658" s="171">
        <f t="shared" ca="1" si="75"/>
        <v>0</v>
      </c>
      <c r="AB1658" s="171" t="str">
        <f t="shared" si="76"/>
        <v/>
      </c>
    </row>
    <row r="1659" spans="1:28" s="171" customFormat="1" ht="20.399999999999999">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IF(B1659="","",IF(ISERROR(MATCH($J1659,SorP!$B$1:$B$6226,0)),"",INDIRECT("'SorP'!$A$"&amp;MATCH($S1659&amp;$J1659,SorP!C:C,0))))</f>
        <v/>
      </c>
      <c r="U1659" s="169"/>
      <c r="V1659" s="170" t="e">
        <f>IF(C1659="",NA(),MATCH($B1659&amp;$C1659,'Smelter Look-up'!$J:$J,0))</f>
        <v>#N/A</v>
      </c>
      <c r="X1659" s="171">
        <f t="shared" ca="1" si="75"/>
        <v>0</v>
      </c>
      <c r="AB1659" s="171" t="str">
        <f t="shared" si="76"/>
        <v/>
      </c>
    </row>
    <row r="1660" spans="1:28" s="171" customFormat="1" ht="20.399999999999999">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IF(B1660="","",IF(ISERROR(MATCH($J1660,SorP!$B$1:$B$6226,0)),"",INDIRECT("'SorP'!$A$"&amp;MATCH($S1660&amp;$J1660,SorP!C:C,0))))</f>
        <v/>
      </c>
      <c r="U1660" s="169"/>
      <c r="V1660" s="170" t="e">
        <f>IF(C1660="",NA(),MATCH($B1660&amp;$C1660,'Smelter Look-up'!$J:$J,0))</f>
        <v>#N/A</v>
      </c>
      <c r="X1660" s="171">
        <f t="shared" ca="1" si="75"/>
        <v>0</v>
      </c>
      <c r="AB1660" s="171" t="str">
        <f t="shared" si="76"/>
        <v/>
      </c>
    </row>
    <row r="1661" spans="1:28" s="171" customFormat="1" ht="20.399999999999999">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IF(B1661="","",IF(ISERROR(MATCH($J1661,SorP!$B$1:$B$6226,0)),"",INDIRECT("'SorP'!$A$"&amp;MATCH($S1661&amp;$J1661,SorP!C:C,0))))</f>
        <v/>
      </c>
      <c r="U1661" s="169"/>
      <c r="V1661" s="170" t="e">
        <f>IF(C1661="",NA(),MATCH($B1661&amp;$C1661,'Smelter Look-up'!$J:$J,0))</f>
        <v>#N/A</v>
      </c>
      <c r="X1661" s="171">
        <f t="shared" ca="1" si="75"/>
        <v>0</v>
      </c>
      <c r="AB1661" s="171" t="str">
        <f t="shared" si="76"/>
        <v/>
      </c>
    </row>
    <row r="1662" spans="1:28" s="171" customFormat="1" ht="20.399999999999999">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IF(B1662="","",IF(ISERROR(MATCH($J1662,SorP!$B$1:$B$6226,0)),"",INDIRECT("'SorP'!$A$"&amp;MATCH($S1662&amp;$J1662,SorP!C:C,0))))</f>
        <v/>
      </c>
      <c r="U1662" s="169"/>
      <c r="V1662" s="170" t="e">
        <f>IF(C1662="",NA(),MATCH($B1662&amp;$C1662,'Smelter Look-up'!$J:$J,0))</f>
        <v>#N/A</v>
      </c>
      <c r="X1662" s="171">
        <f t="shared" ca="1" si="75"/>
        <v>0</v>
      </c>
      <c r="AB1662" s="171" t="str">
        <f t="shared" si="76"/>
        <v/>
      </c>
    </row>
    <row r="1663" spans="1:28" s="171" customFormat="1" ht="20.399999999999999">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77"/>
        <v/>
      </c>
      <c r="T1663" s="156" t="str">
        <f ca="1">IF(B1663="","",IF(ISERROR(MATCH($J1663,SorP!$B$1:$B$6226,0)),"",INDIRECT("'SorP'!$A$"&amp;MATCH($S1663&amp;$J1663,SorP!C:C,0))))</f>
        <v/>
      </c>
      <c r="U1663" s="169"/>
      <c r="V1663" s="170" t="e">
        <f>IF(C1663="",NA(),MATCH($B1663&amp;$C1663,'Smelter Look-up'!$J:$J,0))</f>
        <v>#N/A</v>
      </c>
      <c r="X1663" s="171">
        <f t="shared" ref="X1663:X1726" ca="1" si="78">IF(AND(C1663="Smelter not listed",OR(LEN(D1663)=0,LEN(E1663)=0)),1,0)</f>
        <v>0</v>
      </c>
      <c r="AB1663" s="171" t="str">
        <f t="shared" ref="AB1663:AB1726" si="79">B1663&amp;C1663</f>
        <v/>
      </c>
    </row>
    <row r="1664" spans="1:28" s="171" customFormat="1" ht="20.399999999999999">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ref="S1664:S1727" ca="1" si="80">IF(B1664="","",IF(ISERROR(MATCH($E1664,CL,0)),"Unknown",INDIRECT("'C'!$A$"&amp;MATCH($E1664,CL,0)+1)))</f>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399999999999999">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399999999999999">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399999999999999">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399999999999999">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399999999999999">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399999999999999">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399999999999999">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399999999999999">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399999999999999">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399999999999999">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399999999999999">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399999999999999">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399999999999999">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399999999999999">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399999999999999">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399999999999999">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399999999999999">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399999999999999">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399999999999999">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399999999999999">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399999999999999">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399999999999999">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399999999999999">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399999999999999">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399999999999999">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399999999999999">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399999999999999">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399999999999999">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399999999999999">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399999999999999">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399999999999999">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399999999999999">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399999999999999">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399999999999999">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399999999999999">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399999999999999">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399999999999999">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399999999999999">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399999999999999">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399999999999999">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0.399999999999999">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0.399999999999999">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0.399999999999999">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0.399999999999999">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0.399999999999999">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0.399999999999999">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20.399999999999999">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20.399999999999999">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20.399999999999999">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20.399999999999999">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20.399999999999999">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20.399999999999999">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20.399999999999999">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ca="1" si="78"/>
        <v>0</v>
      </c>
      <c r="AB1717" s="171" t="str">
        <f t="shared" si="79"/>
        <v/>
      </c>
    </row>
    <row r="1718" spans="1:28" s="171" customFormat="1" ht="20.399999999999999">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IF(B1718="","",IF(ISERROR(MATCH($J1718,SorP!$B$1:$B$6226,0)),"",INDIRECT("'SorP'!$A$"&amp;MATCH($S1718&amp;$J1718,SorP!C:C,0))))</f>
        <v/>
      </c>
      <c r="U1718" s="169"/>
      <c r="V1718" s="170" t="e">
        <f>IF(C1718="",NA(),MATCH($B1718&amp;$C1718,'Smelter Look-up'!$J:$J,0))</f>
        <v>#N/A</v>
      </c>
      <c r="X1718" s="171">
        <f t="shared" ca="1" si="78"/>
        <v>0</v>
      </c>
      <c r="AB1718" s="171" t="str">
        <f t="shared" si="79"/>
        <v/>
      </c>
    </row>
    <row r="1719" spans="1:28" s="171" customFormat="1" ht="20.399999999999999">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IF(B1719="","",IF(ISERROR(MATCH($J1719,SorP!$B$1:$B$6226,0)),"",INDIRECT("'SorP'!$A$"&amp;MATCH($S1719&amp;$J1719,SorP!C:C,0))))</f>
        <v/>
      </c>
      <c r="U1719" s="169"/>
      <c r="V1719" s="170" t="e">
        <f>IF(C1719="",NA(),MATCH($B1719&amp;$C1719,'Smelter Look-up'!$J:$J,0))</f>
        <v>#N/A</v>
      </c>
      <c r="X1719" s="171">
        <f t="shared" ca="1" si="78"/>
        <v>0</v>
      </c>
      <c r="AB1719" s="171" t="str">
        <f t="shared" si="79"/>
        <v/>
      </c>
    </row>
    <row r="1720" spans="1:28" s="171" customFormat="1" ht="20.399999999999999">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IF(B1720="","",IF(ISERROR(MATCH($J1720,SorP!$B$1:$B$6226,0)),"",INDIRECT("'SorP'!$A$"&amp;MATCH($S1720&amp;$J1720,SorP!C:C,0))))</f>
        <v/>
      </c>
      <c r="U1720" s="169"/>
      <c r="V1720" s="170" t="e">
        <f>IF(C1720="",NA(),MATCH($B1720&amp;$C1720,'Smelter Look-up'!$J:$J,0))</f>
        <v>#N/A</v>
      </c>
      <c r="X1720" s="171">
        <f t="shared" ca="1" si="78"/>
        <v>0</v>
      </c>
      <c r="AB1720" s="171" t="str">
        <f t="shared" si="79"/>
        <v/>
      </c>
    </row>
    <row r="1721" spans="1:28" s="171" customFormat="1" ht="20.399999999999999">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IF(B1721="","",IF(ISERROR(MATCH($J1721,SorP!$B$1:$B$6226,0)),"",INDIRECT("'SorP'!$A$"&amp;MATCH($S1721&amp;$J1721,SorP!C:C,0))))</f>
        <v/>
      </c>
      <c r="U1721" s="169"/>
      <c r="V1721" s="170" t="e">
        <f>IF(C1721="",NA(),MATCH($B1721&amp;$C1721,'Smelter Look-up'!$J:$J,0))</f>
        <v>#N/A</v>
      </c>
      <c r="X1721" s="171">
        <f t="shared" ca="1" si="78"/>
        <v>0</v>
      </c>
      <c r="AB1721" s="171" t="str">
        <f t="shared" si="79"/>
        <v/>
      </c>
    </row>
    <row r="1722" spans="1:28" s="171" customFormat="1" ht="20.399999999999999">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IF(B1722="","",IF(ISERROR(MATCH($J1722,SorP!$B$1:$B$6226,0)),"",INDIRECT("'SorP'!$A$"&amp;MATCH($S1722&amp;$J1722,SorP!C:C,0))))</f>
        <v/>
      </c>
      <c r="U1722" s="169"/>
      <c r="V1722" s="170" t="e">
        <f>IF(C1722="",NA(),MATCH($B1722&amp;$C1722,'Smelter Look-up'!$J:$J,0))</f>
        <v>#N/A</v>
      </c>
      <c r="X1722" s="171">
        <f t="shared" ca="1" si="78"/>
        <v>0</v>
      </c>
      <c r="AB1722" s="171" t="str">
        <f t="shared" si="79"/>
        <v/>
      </c>
    </row>
    <row r="1723" spans="1:28" s="171" customFormat="1" ht="20.399999999999999">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IF(B1723="","",IF(ISERROR(MATCH($J1723,SorP!$B$1:$B$6226,0)),"",INDIRECT("'SorP'!$A$"&amp;MATCH($S1723&amp;$J1723,SorP!C:C,0))))</f>
        <v/>
      </c>
      <c r="U1723" s="169"/>
      <c r="V1723" s="170" t="e">
        <f>IF(C1723="",NA(),MATCH($B1723&amp;$C1723,'Smelter Look-up'!$J:$J,0))</f>
        <v>#N/A</v>
      </c>
      <c r="X1723" s="171">
        <f t="shared" ca="1" si="78"/>
        <v>0</v>
      </c>
      <c r="AB1723" s="171" t="str">
        <f t="shared" si="79"/>
        <v/>
      </c>
    </row>
    <row r="1724" spans="1:28" s="171" customFormat="1" ht="20.399999999999999">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IF(B1724="","",IF(ISERROR(MATCH($J1724,SorP!$B$1:$B$6226,0)),"",INDIRECT("'SorP'!$A$"&amp;MATCH($S1724&amp;$J1724,SorP!C:C,0))))</f>
        <v/>
      </c>
      <c r="U1724" s="169"/>
      <c r="V1724" s="170" t="e">
        <f>IF(C1724="",NA(),MATCH($B1724&amp;$C1724,'Smelter Look-up'!$J:$J,0))</f>
        <v>#N/A</v>
      </c>
      <c r="X1724" s="171">
        <f t="shared" ca="1" si="78"/>
        <v>0</v>
      </c>
      <c r="AB1724" s="171" t="str">
        <f t="shared" si="79"/>
        <v/>
      </c>
    </row>
    <row r="1725" spans="1:28" s="171" customFormat="1" ht="20.399999999999999">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IF(B1725="","",IF(ISERROR(MATCH($J1725,SorP!$B$1:$B$6226,0)),"",INDIRECT("'SorP'!$A$"&amp;MATCH($S1725&amp;$J1725,SorP!C:C,0))))</f>
        <v/>
      </c>
      <c r="U1725" s="169"/>
      <c r="V1725" s="170" t="e">
        <f>IF(C1725="",NA(),MATCH($B1725&amp;$C1725,'Smelter Look-up'!$J:$J,0))</f>
        <v>#N/A</v>
      </c>
      <c r="X1725" s="171">
        <f t="shared" ca="1" si="78"/>
        <v>0</v>
      </c>
      <c r="AB1725" s="171" t="str">
        <f t="shared" si="79"/>
        <v/>
      </c>
    </row>
    <row r="1726" spans="1:28" s="171" customFormat="1" ht="20.399999999999999">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IF(B1726="","",IF(ISERROR(MATCH($J1726,SorP!$B$1:$B$6226,0)),"",INDIRECT("'SorP'!$A$"&amp;MATCH($S1726&amp;$J1726,SorP!C:C,0))))</f>
        <v/>
      </c>
      <c r="U1726" s="169"/>
      <c r="V1726" s="170" t="e">
        <f>IF(C1726="",NA(),MATCH($B1726&amp;$C1726,'Smelter Look-up'!$J:$J,0))</f>
        <v>#N/A</v>
      </c>
      <c r="X1726" s="171">
        <f t="shared" ca="1" si="78"/>
        <v>0</v>
      </c>
      <c r="AB1726" s="171" t="str">
        <f t="shared" si="79"/>
        <v/>
      </c>
    </row>
    <row r="1727" spans="1:28" s="171" customFormat="1" ht="20.399999999999999">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0"/>
        <v/>
      </c>
      <c r="T1727" s="156" t="str">
        <f ca="1">IF(B1727="","",IF(ISERROR(MATCH($J1727,SorP!$B$1:$B$6226,0)),"",INDIRECT("'SorP'!$A$"&amp;MATCH($S1727&amp;$J1727,SorP!C:C,0))))</f>
        <v/>
      </c>
      <c r="U1727" s="169"/>
      <c r="V1727" s="170" t="e">
        <f>IF(C1727="",NA(),MATCH($B1727&amp;$C1727,'Smelter Look-up'!$J:$J,0))</f>
        <v>#N/A</v>
      </c>
      <c r="X1727" s="171">
        <f t="shared" ref="X1727:X1790" ca="1" si="81">IF(AND(C1727="Smelter not listed",OR(LEN(D1727)=0,LEN(E1727)=0)),1,0)</f>
        <v>0</v>
      </c>
      <c r="AB1727" s="171" t="str">
        <f t="shared" ref="AB1727:AB1790" si="82">B1727&amp;C1727</f>
        <v/>
      </c>
    </row>
    <row r="1728" spans="1:28" s="171" customFormat="1" ht="20.399999999999999">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ref="S1728:S1791" ca="1" si="83">IF(B1728="","",IF(ISERROR(MATCH($E1728,CL,0)),"Unknown",INDIRECT("'C'!$A$"&amp;MATCH($E1728,CL,0)+1)))</f>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399999999999999">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399999999999999">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399999999999999">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399999999999999">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399999999999999">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399999999999999">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399999999999999">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399999999999999">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399999999999999">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399999999999999">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399999999999999">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399999999999999">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399999999999999">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399999999999999">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399999999999999">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399999999999999">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399999999999999">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399999999999999">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399999999999999">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399999999999999">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399999999999999">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399999999999999">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399999999999999">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399999999999999">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399999999999999">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399999999999999">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399999999999999">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399999999999999">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399999999999999">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399999999999999">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399999999999999">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399999999999999">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399999999999999">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399999999999999">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399999999999999">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399999999999999">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399999999999999">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399999999999999">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399999999999999">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399999999999999">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0.399999999999999">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0.399999999999999">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0.399999999999999">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0.399999999999999">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0.399999999999999">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0.399999999999999">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20.399999999999999">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20.399999999999999">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20.399999999999999">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20.399999999999999">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20.399999999999999">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20.399999999999999">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20.399999999999999">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ca="1" si="81"/>
        <v>0</v>
      </c>
      <c r="AB1781" s="171" t="str">
        <f t="shared" si="82"/>
        <v/>
      </c>
    </row>
    <row r="1782" spans="1:28" s="171" customFormat="1" ht="20.399999999999999">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IF(B1782="","",IF(ISERROR(MATCH($J1782,SorP!$B$1:$B$6226,0)),"",INDIRECT("'SorP'!$A$"&amp;MATCH($S1782&amp;$J1782,SorP!C:C,0))))</f>
        <v/>
      </c>
      <c r="U1782" s="169"/>
      <c r="V1782" s="170" t="e">
        <f>IF(C1782="",NA(),MATCH($B1782&amp;$C1782,'Smelter Look-up'!$J:$J,0))</f>
        <v>#N/A</v>
      </c>
      <c r="X1782" s="171">
        <f t="shared" ca="1" si="81"/>
        <v>0</v>
      </c>
      <c r="AB1782" s="171" t="str">
        <f t="shared" si="82"/>
        <v/>
      </c>
    </row>
    <row r="1783" spans="1:28" s="171" customFormat="1" ht="20.399999999999999">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IF(B1783="","",IF(ISERROR(MATCH($J1783,SorP!$B$1:$B$6226,0)),"",INDIRECT("'SorP'!$A$"&amp;MATCH($S1783&amp;$J1783,SorP!C:C,0))))</f>
        <v/>
      </c>
      <c r="U1783" s="169"/>
      <c r="V1783" s="170" t="e">
        <f>IF(C1783="",NA(),MATCH($B1783&amp;$C1783,'Smelter Look-up'!$J:$J,0))</f>
        <v>#N/A</v>
      </c>
      <c r="X1783" s="171">
        <f t="shared" ca="1" si="81"/>
        <v>0</v>
      </c>
      <c r="AB1783" s="171" t="str">
        <f t="shared" si="82"/>
        <v/>
      </c>
    </row>
    <row r="1784" spans="1:28" s="171" customFormat="1" ht="20.399999999999999">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IF(B1784="","",IF(ISERROR(MATCH($J1784,SorP!$B$1:$B$6226,0)),"",INDIRECT("'SorP'!$A$"&amp;MATCH($S1784&amp;$J1784,SorP!C:C,0))))</f>
        <v/>
      </c>
      <c r="U1784" s="169"/>
      <c r="V1784" s="170" t="e">
        <f>IF(C1784="",NA(),MATCH($B1784&amp;$C1784,'Smelter Look-up'!$J:$J,0))</f>
        <v>#N/A</v>
      </c>
      <c r="X1784" s="171">
        <f t="shared" ca="1" si="81"/>
        <v>0</v>
      </c>
      <c r="AB1784" s="171" t="str">
        <f t="shared" si="82"/>
        <v/>
      </c>
    </row>
    <row r="1785" spans="1:28" s="171" customFormat="1" ht="20.399999999999999">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IF(B1785="","",IF(ISERROR(MATCH($J1785,SorP!$B$1:$B$6226,0)),"",INDIRECT("'SorP'!$A$"&amp;MATCH($S1785&amp;$J1785,SorP!C:C,0))))</f>
        <v/>
      </c>
      <c r="U1785" s="169"/>
      <c r="V1785" s="170" t="e">
        <f>IF(C1785="",NA(),MATCH($B1785&amp;$C1785,'Smelter Look-up'!$J:$J,0))</f>
        <v>#N/A</v>
      </c>
      <c r="X1785" s="171">
        <f t="shared" ca="1" si="81"/>
        <v>0</v>
      </c>
      <c r="AB1785" s="171" t="str">
        <f t="shared" si="82"/>
        <v/>
      </c>
    </row>
    <row r="1786" spans="1:28" s="171" customFormat="1" ht="20.399999999999999">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IF(B1786="","",IF(ISERROR(MATCH($J1786,SorP!$B$1:$B$6226,0)),"",INDIRECT("'SorP'!$A$"&amp;MATCH($S1786&amp;$J1786,SorP!C:C,0))))</f>
        <v/>
      </c>
      <c r="U1786" s="169"/>
      <c r="V1786" s="170" t="e">
        <f>IF(C1786="",NA(),MATCH($B1786&amp;$C1786,'Smelter Look-up'!$J:$J,0))</f>
        <v>#N/A</v>
      </c>
      <c r="X1786" s="171">
        <f t="shared" ca="1" si="81"/>
        <v>0</v>
      </c>
      <c r="AB1786" s="171" t="str">
        <f t="shared" si="82"/>
        <v/>
      </c>
    </row>
    <row r="1787" spans="1:28" s="171" customFormat="1" ht="20.399999999999999">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IF(B1787="","",IF(ISERROR(MATCH($J1787,SorP!$B$1:$B$6226,0)),"",INDIRECT("'SorP'!$A$"&amp;MATCH($S1787&amp;$J1787,SorP!C:C,0))))</f>
        <v/>
      </c>
      <c r="U1787" s="169"/>
      <c r="V1787" s="170" t="e">
        <f>IF(C1787="",NA(),MATCH($B1787&amp;$C1787,'Smelter Look-up'!$J:$J,0))</f>
        <v>#N/A</v>
      </c>
      <c r="X1787" s="171">
        <f t="shared" ca="1" si="81"/>
        <v>0</v>
      </c>
      <c r="AB1787" s="171" t="str">
        <f t="shared" si="82"/>
        <v/>
      </c>
    </row>
    <row r="1788" spans="1:28" s="171" customFormat="1" ht="20.399999999999999">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IF(B1788="","",IF(ISERROR(MATCH($J1788,SorP!$B$1:$B$6226,0)),"",INDIRECT("'SorP'!$A$"&amp;MATCH($S1788&amp;$J1788,SorP!C:C,0))))</f>
        <v/>
      </c>
      <c r="U1788" s="169"/>
      <c r="V1788" s="170" t="e">
        <f>IF(C1788="",NA(),MATCH($B1788&amp;$C1788,'Smelter Look-up'!$J:$J,0))</f>
        <v>#N/A</v>
      </c>
      <c r="X1788" s="171">
        <f t="shared" ca="1" si="81"/>
        <v>0</v>
      </c>
      <c r="AB1788" s="171" t="str">
        <f t="shared" si="82"/>
        <v/>
      </c>
    </row>
    <row r="1789" spans="1:28" s="171" customFormat="1" ht="20.399999999999999">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IF(B1789="","",IF(ISERROR(MATCH($J1789,SorP!$B$1:$B$6226,0)),"",INDIRECT("'SorP'!$A$"&amp;MATCH($S1789&amp;$J1789,SorP!C:C,0))))</f>
        <v/>
      </c>
      <c r="U1789" s="169"/>
      <c r="V1789" s="170" t="e">
        <f>IF(C1789="",NA(),MATCH($B1789&amp;$C1789,'Smelter Look-up'!$J:$J,0))</f>
        <v>#N/A</v>
      </c>
      <c r="X1789" s="171">
        <f t="shared" ca="1" si="81"/>
        <v>0</v>
      </c>
      <c r="AB1789" s="171" t="str">
        <f t="shared" si="82"/>
        <v/>
      </c>
    </row>
    <row r="1790" spans="1:28" s="171" customFormat="1" ht="20.399999999999999">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IF(B1790="","",IF(ISERROR(MATCH($J1790,SorP!$B$1:$B$6226,0)),"",INDIRECT("'SorP'!$A$"&amp;MATCH($S1790&amp;$J1790,SorP!C:C,0))))</f>
        <v/>
      </c>
      <c r="U1790" s="169"/>
      <c r="V1790" s="170" t="e">
        <f>IF(C1790="",NA(),MATCH($B1790&amp;$C1790,'Smelter Look-up'!$J:$J,0))</f>
        <v>#N/A</v>
      </c>
      <c r="X1790" s="171">
        <f t="shared" ca="1" si="81"/>
        <v>0</v>
      </c>
      <c r="AB1790" s="171" t="str">
        <f t="shared" si="82"/>
        <v/>
      </c>
    </row>
    <row r="1791" spans="1:28" s="171" customFormat="1" ht="20.399999999999999">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3"/>
        <v/>
      </c>
      <c r="T1791" s="156" t="str">
        <f ca="1">IF(B1791="","",IF(ISERROR(MATCH($J1791,SorP!$B$1:$B$6226,0)),"",INDIRECT("'SorP'!$A$"&amp;MATCH($S1791&amp;$J1791,SorP!C:C,0))))</f>
        <v/>
      </c>
      <c r="U1791" s="169"/>
      <c r="V1791" s="170" t="e">
        <f>IF(C1791="",NA(),MATCH($B1791&amp;$C1791,'Smelter Look-up'!$J:$J,0))</f>
        <v>#N/A</v>
      </c>
      <c r="X1791" s="171">
        <f t="shared" ref="X1791:X1854" ca="1" si="84">IF(AND(C1791="Smelter not listed",OR(LEN(D1791)=0,LEN(E1791)=0)),1,0)</f>
        <v>0</v>
      </c>
      <c r="AB1791" s="171" t="str">
        <f t="shared" ref="AB1791:AB1854" si="85">B1791&amp;C1791</f>
        <v/>
      </c>
    </row>
    <row r="1792" spans="1:28" s="171" customFormat="1" ht="20.399999999999999">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ref="S1792:S1855" ca="1" si="86">IF(B1792="","",IF(ISERROR(MATCH($E1792,CL,0)),"Unknown",INDIRECT("'C'!$A$"&amp;MATCH($E1792,CL,0)+1)))</f>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399999999999999">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399999999999999">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399999999999999">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399999999999999">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399999999999999">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399999999999999">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399999999999999">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399999999999999">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399999999999999">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399999999999999">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399999999999999">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399999999999999">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399999999999999">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399999999999999">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399999999999999">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399999999999999">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399999999999999">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399999999999999">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399999999999999">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399999999999999">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399999999999999">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399999999999999">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399999999999999">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399999999999999">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399999999999999">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399999999999999">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399999999999999">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399999999999999">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399999999999999">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399999999999999">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399999999999999">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399999999999999">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399999999999999">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399999999999999">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399999999999999">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399999999999999">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399999999999999">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399999999999999">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399999999999999">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399999999999999">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0.399999999999999">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0.399999999999999">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0.399999999999999">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0.399999999999999">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0.399999999999999">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0.399999999999999">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20.399999999999999">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20.399999999999999">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20.399999999999999">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20.399999999999999">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20.399999999999999">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20.399999999999999">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20.399999999999999">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ca="1" si="84"/>
        <v>0</v>
      </c>
      <c r="AB1845" s="171" t="str">
        <f t="shared" si="85"/>
        <v/>
      </c>
    </row>
    <row r="1846" spans="1:28" s="171" customFormat="1" ht="20.399999999999999">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IF(B1846="","",IF(ISERROR(MATCH($J1846,SorP!$B$1:$B$6226,0)),"",INDIRECT("'SorP'!$A$"&amp;MATCH($S1846&amp;$J1846,SorP!C:C,0))))</f>
        <v/>
      </c>
      <c r="U1846" s="169"/>
      <c r="V1846" s="170" t="e">
        <f>IF(C1846="",NA(),MATCH($B1846&amp;$C1846,'Smelter Look-up'!$J:$J,0))</f>
        <v>#N/A</v>
      </c>
      <c r="X1846" s="171">
        <f t="shared" ca="1" si="84"/>
        <v>0</v>
      </c>
      <c r="AB1846" s="171" t="str">
        <f t="shared" si="85"/>
        <v/>
      </c>
    </row>
    <row r="1847" spans="1:28" s="171" customFormat="1" ht="20.399999999999999">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IF(B1847="","",IF(ISERROR(MATCH($J1847,SorP!$B$1:$B$6226,0)),"",INDIRECT("'SorP'!$A$"&amp;MATCH($S1847&amp;$J1847,SorP!C:C,0))))</f>
        <v/>
      </c>
      <c r="U1847" s="169"/>
      <c r="V1847" s="170" t="e">
        <f>IF(C1847="",NA(),MATCH($B1847&amp;$C1847,'Smelter Look-up'!$J:$J,0))</f>
        <v>#N/A</v>
      </c>
      <c r="X1847" s="171">
        <f t="shared" ca="1" si="84"/>
        <v>0</v>
      </c>
      <c r="AB1847" s="171" t="str">
        <f t="shared" si="85"/>
        <v/>
      </c>
    </row>
    <row r="1848" spans="1:28" s="171" customFormat="1" ht="20.399999999999999">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IF(B1848="","",IF(ISERROR(MATCH($J1848,SorP!$B$1:$B$6226,0)),"",INDIRECT("'SorP'!$A$"&amp;MATCH($S1848&amp;$J1848,SorP!C:C,0))))</f>
        <v/>
      </c>
      <c r="U1848" s="169"/>
      <c r="V1848" s="170" t="e">
        <f>IF(C1848="",NA(),MATCH($B1848&amp;$C1848,'Smelter Look-up'!$J:$J,0))</f>
        <v>#N/A</v>
      </c>
      <c r="X1848" s="171">
        <f t="shared" ca="1" si="84"/>
        <v>0</v>
      </c>
      <c r="AB1848" s="171" t="str">
        <f t="shared" si="85"/>
        <v/>
      </c>
    </row>
    <row r="1849" spans="1:28" s="171" customFormat="1" ht="20.399999999999999">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IF(B1849="","",IF(ISERROR(MATCH($J1849,SorP!$B$1:$B$6226,0)),"",INDIRECT("'SorP'!$A$"&amp;MATCH($S1849&amp;$J1849,SorP!C:C,0))))</f>
        <v/>
      </c>
      <c r="U1849" s="169"/>
      <c r="V1849" s="170" t="e">
        <f>IF(C1849="",NA(),MATCH($B1849&amp;$C1849,'Smelter Look-up'!$J:$J,0))</f>
        <v>#N/A</v>
      </c>
      <c r="X1849" s="171">
        <f t="shared" ca="1" si="84"/>
        <v>0</v>
      </c>
      <c r="AB1849" s="171" t="str">
        <f t="shared" si="85"/>
        <v/>
      </c>
    </row>
    <row r="1850" spans="1:28" s="171" customFormat="1" ht="20.399999999999999">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IF(B1850="","",IF(ISERROR(MATCH($J1850,SorP!$B$1:$B$6226,0)),"",INDIRECT("'SorP'!$A$"&amp;MATCH($S1850&amp;$J1850,SorP!C:C,0))))</f>
        <v/>
      </c>
      <c r="U1850" s="169"/>
      <c r="V1850" s="170" t="e">
        <f>IF(C1850="",NA(),MATCH($B1850&amp;$C1850,'Smelter Look-up'!$J:$J,0))</f>
        <v>#N/A</v>
      </c>
      <c r="X1850" s="171">
        <f t="shared" ca="1" si="84"/>
        <v>0</v>
      </c>
      <c r="AB1850" s="171" t="str">
        <f t="shared" si="85"/>
        <v/>
      </c>
    </row>
    <row r="1851" spans="1:28" s="171" customFormat="1" ht="20.399999999999999">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IF(B1851="","",IF(ISERROR(MATCH($J1851,SorP!$B$1:$B$6226,0)),"",INDIRECT("'SorP'!$A$"&amp;MATCH($S1851&amp;$J1851,SorP!C:C,0))))</f>
        <v/>
      </c>
      <c r="U1851" s="169"/>
      <c r="V1851" s="170" t="e">
        <f>IF(C1851="",NA(),MATCH($B1851&amp;$C1851,'Smelter Look-up'!$J:$J,0))</f>
        <v>#N/A</v>
      </c>
      <c r="X1851" s="171">
        <f t="shared" ca="1" si="84"/>
        <v>0</v>
      </c>
      <c r="AB1851" s="171" t="str">
        <f t="shared" si="85"/>
        <v/>
      </c>
    </row>
    <row r="1852" spans="1:28" s="171" customFormat="1" ht="20.399999999999999">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IF(B1852="","",IF(ISERROR(MATCH($J1852,SorP!$B$1:$B$6226,0)),"",INDIRECT("'SorP'!$A$"&amp;MATCH($S1852&amp;$J1852,SorP!C:C,0))))</f>
        <v/>
      </c>
      <c r="U1852" s="169"/>
      <c r="V1852" s="170" t="e">
        <f>IF(C1852="",NA(),MATCH($B1852&amp;$C1852,'Smelter Look-up'!$J:$J,0))</f>
        <v>#N/A</v>
      </c>
      <c r="X1852" s="171">
        <f t="shared" ca="1" si="84"/>
        <v>0</v>
      </c>
      <c r="AB1852" s="171" t="str">
        <f t="shared" si="85"/>
        <v/>
      </c>
    </row>
    <row r="1853" spans="1:28" s="171" customFormat="1" ht="20.399999999999999">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IF(B1853="","",IF(ISERROR(MATCH($J1853,SorP!$B$1:$B$6226,0)),"",INDIRECT("'SorP'!$A$"&amp;MATCH($S1853&amp;$J1853,SorP!C:C,0))))</f>
        <v/>
      </c>
      <c r="U1853" s="169"/>
      <c r="V1853" s="170" t="e">
        <f>IF(C1853="",NA(),MATCH($B1853&amp;$C1853,'Smelter Look-up'!$J:$J,0))</f>
        <v>#N/A</v>
      </c>
      <c r="X1853" s="171">
        <f t="shared" ca="1" si="84"/>
        <v>0</v>
      </c>
      <c r="AB1853" s="171" t="str">
        <f t="shared" si="85"/>
        <v/>
      </c>
    </row>
    <row r="1854" spans="1:28" s="171" customFormat="1" ht="20.399999999999999">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IF(B1854="","",IF(ISERROR(MATCH($J1854,SorP!$B$1:$B$6226,0)),"",INDIRECT("'SorP'!$A$"&amp;MATCH($S1854&amp;$J1854,SorP!C:C,0))))</f>
        <v/>
      </c>
      <c r="U1854" s="169"/>
      <c r="V1854" s="170" t="e">
        <f>IF(C1854="",NA(),MATCH($B1854&amp;$C1854,'Smelter Look-up'!$J:$J,0))</f>
        <v>#N/A</v>
      </c>
      <c r="X1854" s="171">
        <f t="shared" ca="1" si="84"/>
        <v>0</v>
      </c>
      <c r="AB1854" s="171" t="str">
        <f t="shared" si="85"/>
        <v/>
      </c>
    </row>
    <row r="1855" spans="1:28" s="171" customFormat="1" ht="20.399999999999999">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6"/>
        <v/>
      </c>
      <c r="T1855" s="156" t="str">
        <f ca="1">IF(B1855="","",IF(ISERROR(MATCH($J1855,SorP!$B$1:$B$6226,0)),"",INDIRECT("'SorP'!$A$"&amp;MATCH($S1855&amp;$J1855,SorP!C:C,0))))</f>
        <v/>
      </c>
      <c r="U1855" s="169"/>
      <c r="V1855" s="170" t="e">
        <f>IF(C1855="",NA(),MATCH($B1855&amp;$C1855,'Smelter Look-up'!$J:$J,0))</f>
        <v>#N/A</v>
      </c>
      <c r="X1855" s="171">
        <f t="shared" ref="X1855:X1918" ca="1" si="87">IF(AND(C1855="Smelter not listed",OR(LEN(D1855)=0,LEN(E1855)=0)),1,0)</f>
        <v>0</v>
      </c>
      <c r="AB1855" s="171" t="str">
        <f t="shared" ref="AB1855:AB1918" si="88">B1855&amp;C1855</f>
        <v/>
      </c>
    </row>
    <row r="1856" spans="1:28" s="171" customFormat="1" ht="20.399999999999999">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ref="S1856:S1919" ca="1" si="89">IF(B1856="","",IF(ISERROR(MATCH($E1856,CL,0)),"Unknown",INDIRECT("'C'!$A$"&amp;MATCH($E1856,CL,0)+1)))</f>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399999999999999">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399999999999999">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399999999999999">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399999999999999">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399999999999999">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399999999999999">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399999999999999">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399999999999999">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399999999999999">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399999999999999">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399999999999999">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399999999999999">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399999999999999">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399999999999999">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399999999999999">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399999999999999">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399999999999999">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399999999999999">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399999999999999">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399999999999999">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399999999999999">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399999999999999">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399999999999999">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399999999999999">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399999999999999">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399999999999999">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399999999999999">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399999999999999">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399999999999999">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399999999999999">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399999999999999">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399999999999999">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399999999999999">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399999999999999">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399999999999999">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399999999999999">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399999999999999">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399999999999999">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399999999999999">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399999999999999">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0.399999999999999">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0.399999999999999">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0.399999999999999">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0.399999999999999">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0.399999999999999">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0.399999999999999">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20.399999999999999">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20.399999999999999">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20.399999999999999">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20.399999999999999">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20.399999999999999">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20.399999999999999">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20.399999999999999">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ca="1" si="87"/>
        <v>0</v>
      </c>
      <c r="AB1909" s="171" t="str">
        <f t="shared" si="88"/>
        <v/>
      </c>
    </row>
    <row r="1910" spans="1:28" s="171" customFormat="1" ht="20.399999999999999">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IF(B1910="","",IF(ISERROR(MATCH($J1910,SorP!$B$1:$B$6226,0)),"",INDIRECT("'SorP'!$A$"&amp;MATCH($S1910&amp;$J1910,SorP!C:C,0))))</f>
        <v/>
      </c>
      <c r="U1910" s="169"/>
      <c r="V1910" s="170" t="e">
        <f>IF(C1910="",NA(),MATCH($B1910&amp;$C1910,'Smelter Look-up'!$J:$J,0))</f>
        <v>#N/A</v>
      </c>
      <c r="X1910" s="171">
        <f t="shared" ca="1" si="87"/>
        <v>0</v>
      </c>
      <c r="AB1910" s="171" t="str">
        <f t="shared" si="88"/>
        <v/>
      </c>
    </row>
    <row r="1911" spans="1:28" s="171" customFormat="1" ht="20.399999999999999">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IF(B1911="","",IF(ISERROR(MATCH($J1911,SorP!$B$1:$B$6226,0)),"",INDIRECT("'SorP'!$A$"&amp;MATCH($S1911&amp;$J1911,SorP!C:C,0))))</f>
        <v/>
      </c>
      <c r="U1911" s="169"/>
      <c r="V1911" s="170" t="e">
        <f>IF(C1911="",NA(),MATCH($B1911&amp;$C1911,'Smelter Look-up'!$J:$J,0))</f>
        <v>#N/A</v>
      </c>
      <c r="X1911" s="171">
        <f t="shared" ca="1" si="87"/>
        <v>0</v>
      </c>
      <c r="AB1911" s="171" t="str">
        <f t="shared" si="88"/>
        <v/>
      </c>
    </row>
    <row r="1912" spans="1:28" s="171" customFormat="1" ht="20.399999999999999">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IF(B1912="","",IF(ISERROR(MATCH($J1912,SorP!$B$1:$B$6226,0)),"",INDIRECT("'SorP'!$A$"&amp;MATCH($S1912&amp;$J1912,SorP!C:C,0))))</f>
        <v/>
      </c>
      <c r="U1912" s="169"/>
      <c r="V1912" s="170" t="e">
        <f>IF(C1912="",NA(),MATCH($B1912&amp;$C1912,'Smelter Look-up'!$J:$J,0))</f>
        <v>#N/A</v>
      </c>
      <c r="X1912" s="171">
        <f t="shared" ca="1" si="87"/>
        <v>0</v>
      </c>
      <c r="AB1912" s="171" t="str">
        <f t="shared" si="88"/>
        <v/>
      </c>
    </row>
    <row r="1913" spans="1:28" s="171" customFormat="1" ht="20.399999999999999">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IF(B1913="","",IF(ISERROR(MATCH($J1913,SorP!$B$1:$B$6226,0)),"",INDIRECT("'SorP'!$A$"&amp;MATCH($S1913&amp;$J1913,SorP!C:C,0))))</f>
        <v/>
      </c>
      <c r="U1913" s="169"/>
      <c r="V1913" s="170" t="e">
        <f>IF(C1913="",NA(),MATCH($B1913&amp;$C1913,'Smelter Look-up'!$J:$J,0))</f>
        <v>#N/A</v>
      </c>
      <c r="X1913" s="171">
        <f t="shared" ca="1" si="87"/>
        <v>0</v>
      </c>
      <c r="AB1913" s="171" t="str">
        <f t="shared" si="88"/>
        <v/>
      </c>
    </row>
    <row r="1914" spans="1:28" s="171" customFormat="1" ht="20.399999999999999">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IF(B1914="","",IF(ISERROR(MATCH($J1914,SorP!$B$1:$B$6226,0)),"",INDIRECT("'SorP'!$A$"&amp;MATCH($S1914&amp;$J1914,SorP!C:C,0))))</f>
        <v/>
      </c>
      <c r="U1914" s="169"/>
      <c r="V1914" s="170" t="e">
        <f>IF(C1914="",NA(),MATCH($B1914&amp;$C1914,'Smelter Look-up'!$J:$J,0))</f>
        <v>#N/A</v>
      </c>
      <c r="X1914" s="171">
        <f t="shared" ca="1" si="87"/>
        <v>0</v>
      </c>
      <c r="AB1914" s="171" t="str">
        <f t="shared" si="88"/>
        <v/>
      </c>
    </row>
    <row r="1915" spans="1:28" s="171" customFormat="1" ht="20.399999999999999">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IF(B1915="","",IF(ISERROR(MATCH($J1915,SorP!$B$1:$B$6226,0)),"",INDIRECT("'SorP'!$A$"&amp;MATCH($S1915&amp;$J1915,SorP!C:C,0))))</f>
        <v/>
      </c>
      <c r="U1915" s="169"/>
      <c r="V1915" s="170" t="e">
        <f>IF(C1915="",NA(),MATCH($B1915&amp;$C1915,'Smelter Look-up'!$J:$J,0))</f>
        <v>#N/A</v>
      </c>
      <c r="X1915" s="171">
        <f t="shared" ca="1" si="87"/>
        <v>0</v>
      </c>
      <c r="AB1915" s="171" t="str">
        <f t="shared" si="88"/>
        <v/>
      </c>
    </row>
    <row r="1916" spans="1:28" s="171" customFormat="1" ht="20.399999999999999">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IF(B1916="","",IF(ISERROR(MATCH($J1916,SorP!$B$1:$B$6226,0)),"",INDIRECT("'SorP'!$A$"&amp;MATCH($S1916&amp;$J1916,SorP!C:C,0))))</f>
        <v/>
      </c>
      <c r="U1916" s="169"/>
      <c r="V1916" s="170" t="e">
        <f>IF(C1916="",NA(),MATCH($B1916&amp;$C1916,'Smelter Look-up'!$J:$J,0))</f>
        <v>#N/A</v>
      </c>
      <c r="X1916" s="171">
        <f t="shared" ca="1" si="87"/>
        <v>0</v>
      </c>
      <c r="AB1916" s="171" t="str">
        <f t="shared" si="88"/>
        <v/>
      </c>
    </row>
    <row r="1917" spans="1:28" s="171" customFormat="1" ht="20.399999999999999">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IF(B1917="","",IF(ISERROR(MATCH($J1917,SorP!$B$1:$B$6226,0)),"",INDIRECT("'SorP'!$A$"&amp;MATCH($S1917&amp;$J1917,SorP!C:C,0))))</f>
        <v/>
      </c>
      <c r="U1917" s="169"/>
      <c r="V1917" s="170" t="e">
        <f>IF(C1917="",NA(),MATCH($B1917&amp;$C1917,'Smelter Look-up'!$J:$J,0))</f>
        <v>#N/A</v>
      </c>
      <c r="X1917" s="171">
        <f t="shared" ca="1" si="87"/>
        <v>0</v>
      </c>
      <c r="AB1917" s="171" t="str">
        <f t="shared" si="88"/>
        <v/>
      </c>
    </row>
    <row r="1918" spans="1:28" s="171" customFormat="1" ht="20.399999999999999">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IF(B1918="","",IF(ISERROR(MATCH($J1918,SorP!$B$1:$B$6226,0)),"",INDIRECT("'SorP'!$A$"&amp;MATCH($S1918&amp;$J1918,SorP!C:C,0))))</f>
        <v/>
      </c>
      <c r="U1918" s="169"/>
      <c r="V1918" s="170" t="e">
        <f>IF(C1918="",NA(),MATCH($B1918&amp;$C1918,'Smelter Look-up'!$J:$J,0))</f>
        <v>#N/A</v>
      </c>
      <c r="X1918" s="171">
        <f t="shared" ca="1" si="87"/>
        <v>0</v>
      </c>
      <c r="AB1918" s="171" t="str">
        <f t="shared" si="88"/>
        <v/>
      </c>
    </row>
    <row r="1919" spans="1:28" s="171" customFormat="1" ht="20.399999999999999">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89"/>
        <v/>
      </c>
      <c r="T1919" s="156" t="str">
        <f ca="1">IF(B1919="","",IF(ISERROR(MATCH($J1919,SorP!$B$1:$B$6226,0)),"",INDIRECT("'SorP'!$A$"&amp;MATCH($S1919&amp;$J1919,SorP!C:C,0))))</f>
        <v/>
      </c>
      <c r="U1919" s="169"/>
      <c r="V1919" s="170" t="e">
        <f>IF(C1919="",NA(),MATCH($B1919&amp;$C1919,'Smelter Look-up'!$J:$J,0))</f>
        <v>#N/A</v>
      </c>
      <c r="X1919" s="171">
        <f t="shared" ref="X1919:X1982" ca="1" si="90">IF(AND(C1919="Smelter not listed",OR(LEN(D1919)=0,LEN(E1919)=0)),1,0)</f>
        <v>0</v>
      </c>
      <c r="AB1919" s="171" t="str">
        <f t="shared" ref="AB1919:AB1982" si="91">B1919&amp;C1919</f>
        <v/>
      </c>
    </row>
    <row r="1920" spans="1:28" s="171" customFormat="1" ht="20.399999999999999">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ref="S1920:S1983" ca="1" si="92">IF(B1920="","",IF(ISERROR(MATCH($E1920,CL,0)),"Unknown",INDIRECT("'C'!$A$"&amp;MATCH($E1920,CL,0)+1)))</f>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399999999999999">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399999999999999">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399999999999999">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399999999999999">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399999999999999">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399999999999999">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399999999999999">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399999999999999">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399999999999999">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399999999999999">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399999999999999">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399999999999999">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399999999999999">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399999999999999">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399999999999999">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399999999999999">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399999999999999">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399999999999999">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399999999999999">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399999999999999">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399999999999999">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399999999999999">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399999999999999">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399999999999999">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399999999999999">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399999999999999">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399999999999999">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399999999999999">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399999999999999">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399999999999999">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399999999999999">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399999999999999">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399999999999999">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399999999999999">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399999999999999">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399999999999999">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399999999999999">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399999999999999">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399999999999999">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399999999999999">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0.399999999999999">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0.399999999999999">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0.399999999999999">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0.399999999999999">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0.399999999999999">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0.399999999999999">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20.399999999999999">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20.399999999999999">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20.399999999999999">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20.399999999999999">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20.399999999999999">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20.399999999999999">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20.399999999999999">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ca="1" si="90"/>
        <v>0</v>
      </c>
      <c r="AB1973" s="171" t="str">
        <f t="shared" si="91"/>
        <v/>
      </c>
    </row>
    <row r="1974" spans="1:28" s="171" customFormat="1" ht="20.399999999999999">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IF(B1974="","",IF(ISERROR(MATCH($J1974,SorP!$B$1:$B$6226,0)),"",INDIRECT("'SorP'!$A$"&amp;MATCH($S1974&amp;$J1974,SorP!C:C,0))))</f>
        <v/>
      </c>
      <c r="U1974" s="169"/>
      <c r="V1974" s="170" t="e">
        <f>IF(C1974="",NA(),MATCH($B1974&amp;$C1974,'Smelter Look-up'!$J:$J,0))</f>
        <v>#N/A</v>
      </c>
      <c r="X1974" s="171">
        <f t="shared" ca="1" si="90"/>
        <v>0</v>
      </c>
      <c r="AB1974" s="171" t="str">
        <f t="shared" si="91"/>
        <v/>
      </c>
    </row>
    <row r="1975" spans="1:28" s="171" customFormat="1" ht="20.399999999999999">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IF(B1975="","",IF(ISERROR(MATCH($J1975,SorP!$B$1:$B$6226,0)),"",INDIRECT("'SorP'!$A$"&amp;MATCH($S1975&amp;$J1975,SorP!C:C,0))))</f>
        <v/>
      </c>
      <c r="U1975" s="169"/>
      <c r="V1975" s="170" t="e">
        <f>IF(C1975="",NA(),MATCH($B1975&amp;$C1975,'Smelter Look-up'!$J:$J,0))</f>
        <v>#N/A</v>
      </c>
      <c r="X1975" s="171">
        <f t="shared" ca="1" si="90"/>
        <v>0</v>
      </c>
      <c r="AB1975" s="171" t="str">
        <f t="shared" si="91"/>
        <v/>
      </c>
    </row>
    <row r="1976" spans="1:28" s="171" customFormat="1" ht="20.399999999999999">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IF(B1976="","",IF(ISERROR(MATCH($J1976,SorP!$B$1:$B$6226,0)),"",INDIRECT("'SorP'!$A$"&amp;MATCH($S1976&amp;$J1976,SorP!C:C,0))))</f>
        <v/>
      </c>
      <c r="U1976" s="169"/>
      <c r="V1976" s="170" t="e">
        <f>IF(C1976="",NA(),MATCH($B1976&amp;$C1976,'Smelter Look-up'!$J:$J,0))</f>
        <v>#N/A</v>
      </c>
      <c r="X1976" s="171">
        <f t="shared" ca="1" si="90"/>
        <v>0</v>
      </c>
      <c r="AB1976" s="171" t="str">
        <f t="shared" si="91"/>
        <v/>
      </c>
    </row>
    <row r="1977" spans="1:28" s="171" customFormat="1" ht="20.399999999999999">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IF(B1977="","",IF(ISERROR(MATCH($J1977,SorP!$B$1:$B$6226,0)),"",INDIRECT("'SorP'!$A$"&amp;MATCH($S1977&amp;$J1977,SorP!C:C,0))))</f>
        <v/>
      </c>
      <c r="U1977" s="169"/>
      <c r="V1977" s="170" t="e">
        <f>IF(C1977="",NA(),MATCH($B1977&amp;$C1977,'Smelter Look-up'!$J:$J,0))</f>
        <v>#N/A</v>
      </c>
      <c r="X1977" s="171">
        <f t="shared" ca="1" si="90"/>
        <v>0</v>
      </c>
      <c r="AB1977" s="171" t="str">
        <f t="shared" si="91"/>
        <v/>
      </c>
    </row>
    <row r="1978" spans="1:28" s="171" customFormat="1" ht="20.399999999999999">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IF(B1978="","",IF(ISERROR(MATCH($J1978,SorP!$B$1:$B$6226,0)),"",INDIRECT("'SorP'!$A$"&amp;MATCH($S1978&amp;$J1978,SorP!C:C,0))))</f>
        <v/>
      </c>
      <c r="U1978" s="169"/>
      <c r="V1978" s="170" t="e">
        <f>IF(C1978="",NA(),MATCH($B1978&amp;$C1978,'Smelter Look-up'!$J:$J,0))</f>
        <v>#N/A</v>
      </c>
      <c r="X1978" s="171">
        <f t="shared" ca="1" si="90"/>
        <v>0</v>
      </c>
      <c r="AB1978" s="171" t="str">
        <f t="shared" si="91"/>
        <v/>
      </c>
    </row>
    <row r="1979" spans="1:28" s="171" customFormat="1" ht="20.399999999999999">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IF(B1979="","",IF(ISERROR(MATCH($J1979,SorP!$B$1:$B$6226,0)),"",INDIRECT("'SorP'!$A$"&amp;MATCH($S1979&amp;$J1979,SorP!C:C,0))))</f>
        <v/>
      </c>
      <c r="U1979" s="169"/>
      <c r="V1979" s="170" t="e">
        <f>IF(C1979="",NA(),MATCH($B1979&amp;$C1979,'Smelter Look-up'!$J:$J,0))</f>
        <v>#N/A</v>
      </c>
      <c r="X1979" s="171">
        <f t="shared" ca="1" si="90"/>
        <v>0</v>
      </c>
      <c r="AB1979" s="171" t="str">
        <f t="shared" si="91"/>
        <v/>
      </c>
    </row>
    <row r="1980" spans="1:28" s="171" customFormat="1" ht="20.399999999999999">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IF(B1980="","",IF(ISERROR(MATCH($J1980,SorP!$B$1:$B$6226,0)),"",INDIRECT("'SorP'!$A$"&amp;MATCH($S1980&amp;$J1980,SorP!C:C,0))))</f>
        <v/>
      </c>
      <c r="U1980" s="169"/>
      <c r="V1980" s="170" t="e">
        <f>IF(C1980="",NA(),MATCH($B1980&amp;$C1980,'Smelter Look-up'!$J:$J,0))</f>
        <v>#N/A</v>
      </c>
      <c r="X1980" s="171">
        <f t="shared" ca="1" si="90"/>
        <v>0</v>
      </c>
      <c r="AB1980" s="171" t="str">
        <f t="shared" si="91"/>
        <v/>
      </c>
    </row>
    <row r="1981" spans="1:28" s="171" customFormat="1" ht="20.399999999999999">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IF(B1981="","",IF(ISERROR(MATCH($J1981,SorP!$B$1:$B$6226,0)),"",INDIRECT("'SorP'!$A$"&amp;MATCH($S1981&amp;$J1981,SorP!C:C,0))))</f>
        <v/>
      </c>
      <c r="U1981" s="169"/>
      <c r="V1981" s="170" t="e">
        <f>IF(C1981="",NA(),MATCH($B1981&amp;$C1981,'Smelter Look-up'!$J:$J,0))</f>
        <v>#N/A</v>
      </c>
      <c r="X1981" s="171">
        <f t="shared" ca="1" si="90"/>
        <v>0</v>
      </c>
      <c r="AB1981" s="171" t="str">
        <f t="shared" si="91"/>
        <v/>
      </c>
    </row>
    <row r="1982" spans="1:28" s="171" customFormat="1" ht="20.399999999999999">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IF(B1982="","",IF(ISERROR(MATCH($J1982,SorP!$B$1:$B$6226,0)),"",INDIRECT("'SorP'!$A$"&amp;MATCH($S1982&amp;$J1982,SorP!C:C,0))))</f>
        <v/>
      </c>
      <c r="U1982" s="169"/>
      <c r="V1982" s="170" t="e">
        <f>IF(C1982="",NA(),MATCH($B1982&amp;$C1982,'Smelter Look-up'!$J:$J,0))</f>
        <v>#N/A</v>
      </c>
      <c r="X1982" s="171">
        <f t="shared" ca="1" si="90"/>
        <v>0</v>
      </c>
      <c r="AB1982" s="171" t="str">
        <f t="shared" si="91"/>
        <v/>
      </c>
    </row>
    <row r="1983" spans="1:28" s="171" customFormat="1" ht="20.399999999999999">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2"/>
        <v/>
      </c>
      <c r="T1983" s="156" t="str">
        <f ca="1">IF(B1983="","",IF(ISERROR(MATCH($J1983,SorP!$B$1:$B$6226,0)),"",INDIRECT("'SorP'!$A$"&amp;MATCH($S1983&amp;$J1983,SorP!C:C,0))))</f>
        <v/>
      </c>
      <c r="U1983" s="169"/>
      <c r="V1983" s="170" t="e">
        <f>IF(C1983="",NA(),MATCH($B1983&amp;$C1983,'Smelter Look-up'!$J:$J,0))</f>
        <v>#N/A</v>
      </c>
      <c r="X1983" s="171">
        <f t="shared" ref="X1983:X2046" ca="1" si="93">IF(AND(C1983="Smelter not listed",OR(LEN(D1983)=0,LEN(E1983)=0)),1,0)</f>
        <v>0</v>
      </c>
      <c r="AB1983" s="171" t="str">
        <f t="shared" ref="AB1983:AB2046" si="94">B1983&amp;C1983</f>
        <v/>
      </c>
    </row>
    <row r="1984" spans="1:28" s="171" customFormat="1" ht="20.399999999999999">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ref="S1984:S2047" ca="1" si="95">IF(B1984="","",IF(ISERROR(MATCH($E1984,CL,0)),"Unknown",INDIRECT("'C'!$A$"&amp;MATCH($E1984,CL,0)+1)))</f>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399999999999999">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399999999999999">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399999999999999">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399999999999999">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399999999999999">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399999999999999">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399999999999999">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399999999999999">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399999999999999">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399999999999999">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399999999999999">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399999999999999">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399999999999999">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399999999999999">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399999999999999">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399999999999999">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399999999999999">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399999999999999">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399999999999999">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399999999999999">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399999999999999">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399999999999999">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399999999999999">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399999999999999">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399999999999999">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399999999999999">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399999999999999">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399999999999999">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399999999999999">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399999999999999">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399999999999999">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399999999999999">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399999999999999">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399999999999999">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399999999999999">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399999999999999">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399999999999999">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399999999999999">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399999999999999">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399999999999999">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0.399999999999999">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0.399999999999999">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0.399999999999999">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0.399999999999999">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0.399999999999999">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0.399999999999999">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20.399999999999999">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20.399999999999999">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20.399999999999999">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20.399999999999999">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20.399999999999999">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20.399999999999999">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20.399999999999999">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ca="1" si="93"/>
        <v>0</v>
      </c>
      <c r="AB2037" s="171" t="str">
        <f t="shared" si="94"/>
        <v/>
      </c>
    </row>
    <row r="2038" spans="1:28" s="171" customFormat="1" ht="20.399999999999999">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IF(B2038="","",IF(ISERROR(MATCH($J2038,SorP!$B$1:$B$6226,0)),"",INDIRECT("'SorP'!$A$"&amp;MATCH($S2038&amp;$J2038,SorP!C:C,0))))</f>
        <v/>
      </c>
      <c r="U2038" s="169"/>
      <c r="V2038" s="170" t="e">
        <f>IF(C2038="",NA(),MATCH($B2038&amp;$C2038,'Smelter Look-up'!$J:$J,0))</f>
        <v>#N/A</v>
      </c>
      <c r="X2038" s="171">
        <f t="shared" ca="1" si="93"/>
        <v>0</v>
      </c>
      <c r="AB2038" s="171" t="str">
        <f t="shared" si="94"/>
        <v/>
      </c>
    </row>
    <row r="2039" spans="1:28" s="171" customFormat="1" ht="20.399999999999999">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IF(B2039="","",IF(ISERROR(MATCH($J2039,SorP!$B$1:$B$6226,0)),"",INDIRECT("'SorP'!$A$"&amp;MATCH($S2039&amp;$J2039,SorP!C:C,0))))</f>
        <v/>
      </c>
      <c r="U2039" s="169"/>
      <c r="V2039" s="170" t="e">
        <f>IF(C2039="",NA(),MATCH($B2039&amp;$C2039,'Smelter Look-up'!$J:$J,0))</f>
        <v>#N/A</v>
      </c>
      <c r="X2039" s="171">
        <f t="shared" ca="1" si="93"/>
        <v>0</v>
      </c>
      <c r="AB2039" s="171" t="str">
        <f t="shared" si="94"/>
        <v/>
      </c>
    </row>
    <row r="2040" spans="1:28" s="171" customFormat="1" ht="20.399999999999999">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IF(B2040="","",IF(ISERROR(MATCH($J2040,SorP!$B$1:$B$6226,0)),"",INDIRECT("'SorP'!$A$"&amp;MATCH($S2040&amp;$J2040,SorP!C:C,0))))</f>
        <v/>
      </c>
      <c r="U2040" s="169"/>
      <c r="V2040" s="170" t="e">
        <f>IF(C2040="",NA(),MATCH($B2040&amp;$C2040,'Smelter Look-up'!$J:$J,0))</f>
        <v>#N/A</v>
      </c>
      <c r="X2040" s="171">
        <f t="shared" ca="1" si="93"/>
        <v>0</v>
      </c>
      <c r="AB2040" s="171" t="str">
        <f t="shared" si="94"/>
        <v/>
      </c>
    </row>
    <row r="2041" spans="1:28" s="171" customFormat="1" ht="20.399999999999999">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IF(B2041="","",IF(ISERROR(MATCH($J2041,SorP!$B$1:$B$6226,0)),"",INDIRECT("'SorP'!$A$"&amp;MATCH($S2041&amp;$J2041,SorP!C:C,0))))</f>
        <v/>
      </c>
      <c r="U2041" s="169"/>
      <c r="V2041" s="170" t="e">
        <f>IF(C2041="",NA(),MATCH($B2041&amp;$C2041,'Smelter Look-up'!$J:$J,0))</f>
        <v>#N/A</v>
      </c>
      <c r="X2041" s="171">
        <f t="shared" ca="1" si="93"/>
        <v>0</v>
      </c>
      <c r="AB2041" s="171" t="str">
        <f t="shared" si="94"/>
        <v/>
      </c>
    </row>
    <row r="2042" spans="1:28" s="171" customFormat="1" ht="20.399999999999999">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IF(B2042="","",IF(ISERROR(MATCH($J2042,SorP!$B$1:$B$6226,0)),"",INDIRECT("'SorP'!$A$"&amp;MATCH($S2042&amp;$J2042,SorP!C:C,0))))</f>
        <v/>
      </c>
      <c r="U2042" s="169"/>
      <c r="V2042" s="170" t="e">
        <f>IF(C2042="",NA(),MATCH($B2042&amp;$C2042,'Smelter Look-up'!$J:$J,0))</f>
        <v>#N/A</v>
      </c>
      <c r="X2042" s="171">
        <f t="shared" ca="1" si="93"/>
        <v>0</v>
      </c>
      <c r="AB2042" s="171" t="str">
        <f t="shared" si="94"/>
        <v/>
      </c>
    </row>
    <row r="2043" spans="1:28" s="171" customFormat="1" ht="20.399999999999999">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IF(B2043="","",IF(ISERROR(MATCH($J2043,SorP!$B$1:$B$6226,0)),"",INDIRECT("'SorP'!$A$"&amp;MATCH($S2043&amp;$J2043,SorP!C:C,0))))</f>
        <v/>
      </c>
      <c r="U2043" s="169"/>
      <c r="V2043" s="170" t="e">
        <f>IF(C2043="",NA(),MATCH($B2043&amp;$C2043,'Smelter Look-up'!$J:$J,0))</f>
        <v>#N/A</v>
      </c>
      <c r="X2043" s="171">
        <f t="shared" ca="1" si="93"/>
        <v>0</v>
      </c>
      <c r="AB2043" s="171" t="str">
        <f t="shared" si="94"/>
        <v/>
      </c>
    </row>
    <row r="2044" spans="1:28" s="171" customFormat="1" ht="20.399999999999999">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IF(B2044="","",IF(ISERROR(MATCH($J2044,SorP!$B$1:$B$6226,0)),"",INDIRECT("'SorP'!$A$"&amp;MATCH($S2044&amp;$J2044,SorP!C:C,0))))</f>
        <v/>
      </c>
      <c r="U2044" s="169"/>
      <c r="V2044" s="170" t="e">
        <f>IF(C2044="",NA(),MATCH($B2044&amp;$C2044,'Smelter Look-up'!$J:$J,0))</f>
        <v>#N/A</v>
      </c>
      <c r="X2044" s="171">
        <f t="shared" ca="1" si="93"/>
        <v>0</v>
      </c>
      <c r="AB2044" s="171" t="str">
        <f t="shared" si="94"/>
        <v/>
      </c>
    </row>
    <row r="2045" spans="1:28" s="171" customFormat="1" ht="20.399999999999999">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IF(B2045="","",IF(ISERROR(MATCH($J2045,SorP!$B$1:$B$6226,0)),"",INDIRECT("'SorP'!$A$"&amp;MATCH($S2045&amp;$J2045,SorP!C:C,0))))</f>
        <v/>
      </c>
      <c r="U2045" s="169"/>
      <c r="V2045" s="170" t="e">
        <f>IF(C2045="",NA(),MATCH($B2045&amp;$C2045,'Smelter Look-up'!$J:$J,0))</f>
        <v>#N/A</v>
      </c>
      <c r="X2045" s="171">
        <f t="shared" ca="1" si="93"/>
        <v>0</v>
      </c>
      <c r="AB2045" s="171" t="str">
        <f t="shared" si="94"/>
        <v/>
      </c>
    </row>
    <row r="2046" spans="1:28" s="171" customFormat="1" ht="20.399999999999999">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IF(B2046="","",IF(ISERROR(MATCH($J2046,SorP!$B$1:$B$6226,0)),"",INDIRECT("'SorP'!$A$"&amp;MATCH($S2046&amp;$J2046,SorP!C:C,0))))</f>
        <v/>
      </c>
      <c r="U2046" s="169"/>
      <c r="V2046" s="170" t="e">
        <f>IF(C2046="",NA(),MATCH($B2046&amp;$C2046,'Smelter Look-up'!$J:$J,0))</f>
        <v>#N/A</v>
      </c>
      <c r="X2046" s="171">
        <f t="shared" ca="1" si="93"/>
        <v>0</v>
      </c>
      <c r="AB2046" s="171" t="str">
        <f t="shared" si="94"/>
        <v/>
      </c>
    </row>
    <row r="2047" spans="1:28" s="171" customFormat="1" ht="20.399999999999999">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5"/>
        <v/>
      </c>
      <c r="T2047" s="156" t="str">
        <f ca="1">IF(B2047="","",IF(ISERROR(MATCH($J2047,SorP!$B$1:$B$6226,0)),"",INDIRECT("'SorP'!$A$"&amp;MATCH($S2047&amp;$J2047,SorP!C:C,0))))</f>
        <v/>
      </c>
      <c r="U2047" s="169"/>
      <c r="V2047" s="170" t="e">
        <f>IF(C2047="",NA(),MATCH($B2047&amp;$C2047,'Smelter Look-up'!$J:$J,0))</f>
        <v>#N/A</v>
      </c>
      <c r="X2047" s="171">
        <f t="shared" ref="X2047:X2110" ca="1" si="96">IF(AND(C2047="Smelter not listed",OR(LEN(D2047)=0,LEN(E2047)=0)),1,0)</f>
        <v>0</v>
      </c>
      <c r="AB2047" s="171" t="str">
        <f t="shared" ref="AB2047:AB2110" si="97">B2047&amp;C2047</f>
        <v/>
      </c>
    </row>
    <row r="2048" spans="1:28" s="171" customFormat="1" ht="20.399999999999999">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ref="S2048:S2111" ca="1" si="98">IF(B2048="","",IF(ISERROR(MATCH($E2048,CL,0)),"Unknown",INDIRECT("'C'!$A$"&amp;MATCH($E2048,CL,0)+1)))</f>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399999999999999">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399999999999999">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399999999999999">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399999999999999">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399999999999999">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399999999999999">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399999999999999">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399999999999999">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399999999999999">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399999999999999">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399999999999999">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399999999999999">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399999999999999">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399999999999999">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399999999999999">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399999999999999">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399999999999999">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399999999999999">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399999999999999">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399999999999999">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399999999999999">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399999999999999">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399999999999999">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399999999999999">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399999999999999">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399999999999999">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399999999999999">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399999999999999">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399999999999999">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399999999999999">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399999999999999">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399999999999999">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399999999999999">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399999999999999">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399999999999999">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399999999999999">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399999999999999">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399999999999999">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399999999999999">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399999999999999">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0.399999999999999">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0.399999999999999">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0.399999999999999">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0.399999999999999">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0.399999999999999">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0.399999999999999">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20.399999999999999">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20.399999999999999">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20.399999999999999">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20.399999999999999">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20.399999999999999">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20.399999999999999">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20.399999999999999">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ca="1" si="96"/>
        <v>0</v>
      </c>
      <c r="AB2101" s="171" t="str">
        <f t="shared" si="97"/>
        <v/>
      </c>
    </row>
    <row r="2102" spans="1:28" s="171" customFormat="1" ht="20.399999999999999">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IF(B2102="","",IF(ISERROR(MATCH($J2102,SorP!$B$1:$B$6226,0)),"",INDIRECT("'SorP'!$A$"&amp;MATCH($S2102&amp;$J2102,SorP!C:C,0))))</f>
        <v/>
      </c>
      <c r="U2102" s="169"/>
      <c r="V2102" s="170" t="e">
        <f>IF(C2102="",NA(),MATCH($B2102&amp;$C2102,'Smelter Look-up'!$J:$J,0))</f>
        <v>#N/A</v>
      </c>
      <c r="X2102" s="171">
        <f t="shared" ca="1" si="96"/>
        <v>0</v>
      </c>
      <c r="AB2102" s="171" t="str">
        <f t="shared" si="97"/>
        <v/>
      </c>
    </row>
    <row r="2103" spans="1:28" s="171" customFormat="1" ht="20.399999999999999">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IF(B2103="","",IF(ISERROR(MATCH($J2103,SorP!$B$1:$B$6226,0)),"",INDIRECT("'SorP'!$A$"&amp;MATCH($S2103&amp;$J2103,SorP!C:C,0))))</f>
        <v/>
      </c>
      <c r="U2103" s="169"/>
      <c r="V2103" s="170" t="e">
        <f>IF(C2103="",NA(),MATCH($B2103&amp;$C2103,'Smelter Look-up'!$J:$J,0))</f>
        <v>#N/A</v>
      </c>
      <c r="X2103" s="171">
        <f t="shared" ca="1" si="96"/>
        <v>0</v>
      </c>
      <c r="AB2103" s="171" t="str">
        <f t="shared" si="97"/>
        <v/>
      </c>
    </row>
    <row r="2104" spans="1:28" s="171" customFormat="1" ht="20.399999999999999">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IF(B2104="","",IF(ISERROR(MATCH($J2104,SorP!$B$1:$B$6226,0)),"",INDIRECT("'SorP'!$A$"&amp;MATCH($S2104&amp;$J2104,SorP!C:C,0))))</f>
        <v/>
      </c>
      <c r="U2104" s="169"/>
      <c r="V2104" s="170" t="e">
        <f>IF(C2104="",NA(),MATCH($B2104&amp;$C2104,'Smelter Look-up'!$J:$J,0))</f>
        <v>#N/A</v>
      </c>
      <c r="X2104" s="171">
        <f t="shared" ca="1" si="96"/>
        <v>0</v>
      </c>
      <c r="AB2104" s="171" t="str">
        <f t="shared" si="97"/>
        <v/>
      </c>
    </row>
    <row r="2105" spans="1:28" s="171" customFormat="1" ht="20.399999999999999">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IF(B2105="","",IF(ISERROR(MATCH($J2105,SorP!$B$1:$B$6226,0)),"",INDIRECT("'SorP'!$A$"&amp;MATCH($S2105&amp;$J2105,SorP!C:C,0))))</f>
        <v/>
      </c>
      <c r="U2105" s="169"/>
      <c r="V2105" s="170" t="e">
        <f>IF(C2105="",NA(),MATCH($B2105&amp;$C2105,'Smelter Look-up'!$J:$J,0))</f>
        <v>#N/A</v>
      </c>
      <c r="X2105" s="171">
        <f t="shared" ca="1" si="96"/>
        <v>0</v>
      </c>
      <c r="AB2105" s="171" t="str">
        <f t="shared" si="97"/>
        <v/>
      </c>
    </row>
    <row r="2106" spans="1:28" s="171" customFormat="1" ht="20.399999999999999">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IF(B2106="","",IF(ISERROR(MATCH($J2106,SorP!$B$1:$B$6226,0)),"",INDIRECT("'SorP'!$A$"&amp;MATCH($S2106&amp;$J2106,SorP!C:C,0))))</f>
        <v/>
      </c>
      <c r="U2106" s="169"/>
      <c r="V2106" s="170" t="e">
        <f>IF(C2106="",NA(),MATCH($B2106&amp;$C2106,'Smelter Look-up'!$J:$J,0))</f>
        <v>#N/A</v>
      </c>
      <c r="X2106" s="171">
        <f t="shared" ca="1" si="96"/>
        <v>0</v>
      </c>
      <c r="AB2106" s="171" t="str">
        <f t="shared" si="97"/>
        <v/>
      </c>
    </row>
    <row r="2107" spans="1:28" s="171" customFormat="1" ht="20.399999999999999">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IF(B2107="","",IF(ISERROR(MATCH($J2107,SorP!$B$1:$B$6226,0)),"",INDIRECT("'SorP'!$A$"&amp;MATCH($S2107&amp;$J2107,SorP!C:C,0))))</f>
        <v/>
      </c>
      <c r="U2107" s="169"/>
      <c r="V2107" s="170" t="e">
        <f>IF(C2107="",NA(),MATCH($B2107&amp;$C2107,'Smelter Look-up'!$J:$J,0))</f>
        <v>#N/A</v>
      </c>
      <c r="X2107" s="171">
        <f t="shared" ca="1" si="96"/>
        <v>0</v>
      </c>
      <c r="AB2107" s="171" t="str">
        <f t="shared" si="97"/>
        <v/>
      </c>
    </row>
    <row r="2108" spans="1:28" s="171" customFormat="1" ht="20.399999999999999">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IF(B2108="","",IF(ISERROR(MATCH($J2108,SorP!$B$1:$B$6226,0)),"",INDIRECT("'SorP'!$A$"&amp;MATCH($S2108&amp;$J2108,SorP!C:C,0))))</f>
        <v/>
      </c>
      <c r="U2108" s="169"/>
      <c r="V2108" s="170" t="e">
        <f>IF(C2108="",NA(),MATCH($B2108&amp;$C2108,'Smelter Look-up'!$J:$J,0))</f>
        <v>#N/A</v>
      </c>
      <c r="X2108" s="171">
        <f t="shared" ca="1" si="96"/>
        <v>0</v>
      </c>
      <c r="AB2108" s="171" t="str">
        <f t="shared" si="97"/>
        <v/>
      </c>
    </row>
    <row r="2109" spans="1:28" s="171" customFormat="1" ht="20.399999999999999">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IF(B2109="","",IF(ISERROR(MATCH($J2109,SorP!$B$1:$B$6226,0)),"",INDIRECT("'SorP'!$A$"&amp;MATCH($S2109&amp;$J2109,SorP!C:C,0))))</f>
        <v/>
      </c>
      <c r="U2109" s="169"/>
      <c r="V2109" s="170" t="e">
        <f>IF(C2109="",NA(),MATCH($B2109&amp;$C2109,'Smelter Look-up'!$J:$J,0))</f>
        <v>#N/A</v>
      </c>
      <c r="X2109" s="171">
        <f t="shared" ca="1" si="96"/>
        <v>0</v>
      </c>
      <c r="AB2109" s="171" t="str">
        <f t="shared" si="97"/>
        <v/>
      </c>
    </row>
    <row r="2110" spans="1:28" s="171" customFormat="1" ht="20.399999999999999">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IF(B2110="","",IF(ISERROR(MATCH($J2110,SorP!$B$1:$B$6226,0)),"",INDIRECT("'SorP'!$A$"&amp;MATCH($S2110&amp;$J2110,SorP!C:C,0))))</f>
        <v/>
      </c>
      <c r="U2110" s="169"/>
      <c r="V2110" s="170" t="e">
        <f>IF(C2110="",NA(),MATCH($B2110&amp;$C2110,'Smelter Look-up'!$J:$J,0))</f>
        <v>#N/A</v>
      </c>
      <c r="X2110" s="171">
        <f t="shared" ca="1" si="96"/>
        <v>0</v>
      </c>
      <c r="AB2110" s="171" t="str">
        <f t="shared" si="97"/>
        <v/>
      </c>
    </row>
    <row r="2111" spans="1:28" s="171" customFormat="1" ht="20.399999999999999">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98"/>
        <v/>
      </c>
      <c r="T2111" s="156" t="str">
        <f ca="1">IF(B2111="","",IF(ISERROR(MATCH($J2111,SorP!$B$1:$B$6226,0)),"",INDIRECT("'SorP'!$A$"&amp;MATCH($S2111&amp;$J2111,SorP!C:C,0))))</f>
        <v/>
      </c>
      <c r="U2111" s="169"/>
      <c r="V2111" s="170" t="e">
        <f>IF(C2111="",NA(),MATCH($B2111&amp;$C2111,'Smelter Look-up'!$J:$J,0))</f>
        <v>#N/A</v>
      </c>
      <c r="X2111" s="171">
        <f t="shared" ref="X2111:X2174" ca="1" si="99">IF(AND(C2111="Smelter not listed",OR(LEN(D2111)=0,LEN(E2111)=0)),1,0)</f>
        <v>0</v>
      </c>
      <c r="AB2111" s="171" t="str">
        <f t="shared" ref="AB2111:AB2174" si="100">B2111&amp;C2111</f>
        <v/>
      </c>
    </row>
    <row r="2112" spans="1:28" s="171" customFormat="1" ht="20.399999999999999">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ref="S2112:S2175" ca="1" si="101">IF(B2112="","",IF(ISERROR(MATCH($E2112,CL,0)),"Unknown",INDIRECT("'C'!$A$"&amp;MATCH($E2112,CL,0)+1)))</f>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399999999999999">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399999999999999">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399999999999999">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399999999999999">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399999999999999">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399999999999999">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399999999999999">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399999999999999">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399999999999999">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399999999999999">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399999999999999">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399999999999999">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399999999999999">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399999999999999">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399999999999999">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399999999999999">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399999999999999">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399999999999999">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399999999999999">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399999999999999">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399999999999999">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399999999999999">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399999999999999">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399999999999999">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399999999999999">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399999999999999">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399999999999999">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399999999999999">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399999999999999">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399999999999999">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399999999999999">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399999999999999">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399999999999999">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399999999999999">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399999999999999">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399999999999999">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399999999999999">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399999999999999">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399999999999999">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399999999999999">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0.399999999999999">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0.399999999999999">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0.399999999999999">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0.399999999999999">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0.399999999999999">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0.399999999999999">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20.399999999999999">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20.399999999999999">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20.399999999999999">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20.399999999999999">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20.399999999999999">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20.399999999999999">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20.399999999999999">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ca="1" si="99"/>
        <v>0</v>
      </c>
      <c r="AB2165" s="171" t="str">
        <f t="shared" si="100"/>
        <v/>
      </c>
    </row>
    <row r="2166" spans="1:28" s="171" customFormat="1" ht="20.399999999999999">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IF(B2166="","",IF(ISERROR(MATCH($J2166,SorP!$B$1:$B$6226,0)),"",INDIRECT("'SorP'!$A$"&amp;MATCH($S2166&amp;$J2166,SorP!C:C,0))))</f>
        <v/>
      </c>
      <c r="U2166" s="169"/>
      <c r="V2166" s="170" t="e">
        <f>IF(C2166="",NA(),MATCH($B2166&amp;$C2166,'Smelter Look-up'!$J:$J,0))</f>
        <v>#N/A</v>
      </c>
      <c r="X2166" s="171">
        <f t="shared" ca="1" si="99"/>
        <v>0</v>
      </c>
      <c r="AB2166" s="171" t="str">
        <f t="shared" si="100"/>
        <v/>
      </c>
    </row>
    <row r="2167" spans="1:28" s="171" customFormat="1" ht="20.399999999999999">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IF(B2167="","",IF(ISERROR(MATCH($J2167,SorP!$B$1:$B$6226,0)),"",INDIRECT("'SorP'!$A$"&amp;MATCH($S2167&amp;$J2167,SorP!C:C,0))))</f>
        <v/>
      </c>
      <c r="U2167" s="169"/>
      <c r="V2167" s="170" t="e">
        <f>IF(C2167="",NA(),MATCH($B2167&amp;$C2167,'Smelter Look-up'!$J:$J,0))</f>
        <v>#N/A</v>
      </c>
      <c r="X2167" s="171">
        <f t="shared" ca="1" si="99"/>
        <v>0</v>
      </c>
      <c r="AB2167" s="171" t="str">
        <f t="shared" si="100"/>
        <v/>
      </c>
    </row>
    <row r="2168" spans="1:28" s="171" customFormat="1" ht="20.399999999999999">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IF(B2168="","",IF(ISERROR(MATCH($J2168,SorP!$B$1:$B$6226,0)),"",INDIRECT("'SorP'!$A$"&amp;MATCH($S2168&amp;$J2168,SorP!C:C,0))))</f>
        <v/>
      </c>
      <c r="U2168" s="169"/>
      <c r="V2168" s="170" t="e">
        <f>IF(C2168="",NA(),MATCH($B2168&amp;$C2168,'Smelter Look-up'!$J:$J,0))</f>
        <v>#N/A</v>
      </c>
      <c r="X2168" s="171">
        <f t="shared" ca="1" si="99"/>
        <v>0</v>
      </c>
      <c r="AB2168" s="171" t="str">
        <f t="shared" si="100"/>
        <v/>
      </c>
    </row>
    <row r="2169" spans="1:28" s="171" customFormat="1" ht="20.399999999999999">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IF(B2169="","",IF(ISERROR(MATCH($J2169,SorP!$B$1:$B$6226,0)),"",INDIRECT("'SorP'!$A$"&amp;MATCH($S2169&amp;$J2169,SorP!C:C,0))))</f>
        <v/>
      </c>
      <c r="U2169" s="169"/>
      <c r="V2169" s="170" t="e">
        <f>IF(C2169="",NA(),MATCH($B2169&amp;$C2169,'Smelter Look-up'!$J:$J,0))</f>
        <v>#N/A</v>
      </c>
      <c r="X2169" s="171">
        <f t="shared" ca="1" si="99"/>
        <v>0</v>
      </c>
      <c r="AB2169" s="171" t="str">
        <f t="shared" si="100"/>
        <v/>
      </c>
    </row>
    <row r="2170" spans="1:28" s="171" customFormat="1" ht="20.399999999999999">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IF(B2170="","",IF(ISERROR(MATCH($J2170,SorP!$B$1:$B$6226,0)),"",INDIRECT("'SorP'!$A$"&amp;MATCH($S2170&amp;$J2170,SorP!C:C,0))))</f>
        <v/>
      </c>
      <c r="U2170" s="169"/>
      <c r="V2170" s="170" t="e">
        <f>IF(C2170="",NA(),MATCH($B2170&amp;$C2170,'Smelter Look-up'!$J:$J,0))</f>
        <v>#N/A</v>
      </c>
      <c r="X2170" s="171">
        <f t="shared" ca="1" si="99"/>
        <v>0</v>
      </c>
      <c r="AB2170" s="171" t="str">
        <f t="shared" si="100"/>
        <v/>
      </c>
    </row>
    <row r="2171" spans="1:28" s="171" customFormat="1" ht="20.399999999999999">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IF(B2171="","",IF(ISERROR(MATCH($J2171,SorP!$B$1:$B$6226,0)),"",INDIRECT("'SorP'!$A$"&amp;MATCH($S2171&amp;$J2171,SorP!C:C,0))))</f>
        <v/>
      </c>
      <c r="U2171" s="169"/>
      <c r="V2171" s="170" t="e">
        <f>IF(C2171="",NA(),MATCH($B2171&amp;$C2171,'Smelter Look-up'!$J:$J,0))</f>
        <v>#N/A</v>
      </c>
      <c r="X2171" s="171">
        <f t="shared" ca="1" si="99"/>
        <v>0</v>
      </c>
      <c r="AB2171" s="171" t="str">
        <f t="shared" si="100"/>
        <v/>
      </c>
    </row>
    <row r="2172" spans="1:28" s="171" customFormat="1" ht="20.399999999999999">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IF(B2172="","",IF(ISERROR(MATCH($J2172,SorP!$B$1:$B$6226,0)),"",INDIRECT("'SorP'!$A$"&amp;MATCH($S2172&amp;$J2172,SorP!C:C,0))))</f>
        <v/>
      </c>
      <c r="U2172" s="169"/>
      <c r="V2172" s="170" t="e">
        <f>IF(C2172="",NA(),MATCH($B2172&amp;$C2172,'Smelter Look-up'!$J:$J,0))</f>
        <v>#N/A</v>
      </c>
      <c r="X2172" s="171">
        <f t="shared" ca="1" si="99"/>
        <v>0</v>
      </c>
      <c r="AB2172" s="171" t="str">
        <f t="shared" si="100"/>
        <v/>
      </c>
    </row>
    <row r="2173" spans="1:28" s="171" customFormat="1" ht="20.399999999999999">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IF(B2173="","",IF(ISERROR(MATCH($J2173,SorP!$B$1:$B$6226,0)),"",INDIRECT("'SorP'!$A$"&amp;MATCH($S2173&amp;$J2173,SorP!C:C,0))))</f>
        <v/>
      </c>
      <c r="U2173" s="169"/>
      <c r="V2173" s="170" t="e">
        <f>IF(C2173="",NA(),MATCH($B2173&amp;$C2173,'Smelter Look-up'!$J:$J,0))</f>
        <v>#N/A</v>
      </c>
      <c r="X2173" s="171">
        <f t="shared" ca="1" si="99"/>
        <v>0</v>
      </c>
      <c r="AB2173" s="171" t="str">
        <f t="shared" si="100"/>
        <v/>
      </c>
    </row>
    <row r="2174" spans="1:28" s="171" customFormat="1" ht="20.399999999999999">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IF(B2174="","",IF(ISERROR(MATCH($J2174,SorP!$B$1:$B$6226,0)),"",INDIRECT("'SorP'!$A$"&amp;MATCH($S2174&amp;$J2174,SorP!C:C,0))))</f>
        <v/>
      </c>
      <c r="U2174" s="169"/>
      <c r="V2174" s="170" t="e">
        <f>IF(C2174="",NA(),MATCH($B2174&amp;$C2174,'Smelter Look-up'!$J:$J,0))</f>
        <v>#N/A</v>
      </c>
      <c r="X2174" s="171">
        <f t="shared" ca="1" si="99"/>
        <v>0</v>
      </c>
      <c r="AB2174" s="171" t="str">
        <f t="shared" si="100"/>
        <v/>
      </c>
    </row>
    <row r="2175" spans="1:28" s="171" customFormat="1" ht="20.399999999999999">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1"/>
        <v/>
      </c>
      <c r="T2175" s="156" t="str">
        <f ca="1">IF(B2175="","",IF(ISERROR(MATCH($J2175,SorP!$B$1:$B$6226,0)),"",INDIRECT("'SorP'!$A$"&amp;MATCH($S2175&amp;$J2175,SorP!C:C,0))))</f>
        <v/>
      </c>
      <c r="U2175" s="169"/>
      <c r="V2175" s="170" t="e">
        <f>IF(C2175="",NA(),MATCH($B2175&amp;$C2175,'Smelter Look-up'!$J:$J,0))</f>
        <v>#N/A</v>
      </c>
      <c r="X2175" s="171">
        <f t="shared" ref="X2175:X2238" ca="1" si="102">IF(AND(C2175="Smelter not listed",OR(LEN(D2175)=0,LEN(E2175)=0)),1,0)</f>
        <v>0</v>
      </c>
      <c r="AB2175" s="171" t="str">
        <f t="shared" ref="AB2175:AB2238" si="103">B2175&amp;C2175</f>
        <v/>
      </c>
    </row>
    <row r="2176" spans="1:28" s="171" customFormat="1" ht="20.399999999999999">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ref="S2176:S2239" ca="1" si="104">IF(B2176="","",IF(ISERROR(MATCH($E2176,CL,0)),"Unknown",INDIRECT("'C'!$A$"&amp;MATCH($E2176,CL,0)+1)))</f>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399999999999999">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399999999999999">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399999999999999">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399999999999999">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399999999999999">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399999999999999">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399999999999999">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399999999999999">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399999999999999">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399999999999999">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399999999999999">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399999999999999">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399999999999999">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399999999999999">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399999999999999">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399999999999999">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399999999999999">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399999999999999">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399999999999999">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399999999999999">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399999999999999">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399999999999999">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399999999999999">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399999999999999">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399999999999999">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399999999999999">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399999999999999">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399999999999999">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399999999999999">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399999999999999">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399999999999999">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399999999999999">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399999999999999">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399999999999999">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399999999999999">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399999999999999">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399999999999999">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399999999999999">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399999999999999">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399999999999999">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0.399999999999999">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0.399999999999999">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0.399999999999999">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0.399999999999999">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0.399999999999999">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0.399999999999999">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20.399999999999999">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20.399999999999999">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20.399999999999999">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20.399999999999999">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20.399999999999999">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20.399999999999999">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20.399999999999999">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ca="1" si="102"/>
        <v>0</v>
      </c>
      <c r="AB2229" s="171" t="str">
        <f t="shared" si="103"/>
        <v/>
      </c>
    </row>
    <row r="2230" spans="1:28" s="171" customFormat="1" ht="20.399999999999999">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IF(B2230="","",IF(ISERROR(MATCH($J2230,SorP!$B$1:$B$6226,0)),"",INDIRECT("'SorP'!$A$"&amp;MATCH($S2230&amp;$J2230,SorP!C:C,0))))</f>
        <v/>
      </c>
      <c r="U2230" s="169"/>
      <c r="V2230" s="170" t="e">
        <f>IF(C2230="",NA(),MATCH($B2230&amp;$C2230,'Smelter Look-up'!$J:$J,0))</f>
        <v>#N/A</v>
      </c>
      <c r="X2230" s="171">
        <f t="shared" ca="1" si="102"/>
        <v>0</v>
      </c>
      <c r="AB2230" s="171" t="str">
        <f t="shared" si="103"/>
        <v/>
      </c>
    </row>
    <row r="2231" spans="1:28" s="171" customFormat="1" ht="20.399999999999999">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IF(B2231="","",IF(ISERROR(MATCH($J2231,SorP!$B$1:$B$6226,0)),"",INDIRECT("'SorP'!$A$"&amp;MATCH($S2231&amp;$J2231,SorP!C:C,0))))</f>
        <v/>
      </c>
      <c r="U2231" s="169"/>
      <c r="V2231" s="170" t="e">
        <f>IF(C2231="",NA(),MATCH($B2231&amp;$C2231,'Smelter Look-up'!$J:$J,0))</f>
        <v>#N/A</v>
      </c>
      <c r="X2231" s="171">
        <f t="shared" ca="1" si="102"/>
        <v>0</v>
      </c>
      <c r="AB2231" s="171" t="str">
        <f t="shared" si="103"/>
        <v/>
      </c>
    </row>
    <row r="2232" spans="1:28" s="171" customFormat="1" ht="20.399999999999999">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IF(B2232="","",IF(ISERROR(MATCH($J2232,SorP!$B$1:$B$6226,0)),"",INDIRECT("'SorP'!$A$"&amp;MATCH($S2232&amp;$J2232,SorP!C:C,0))))</f>
        <v/>
      </c>
      <c r="U2232" s="169"/>
      <c r="V2232" s="170" t="e">
        <f>IF(C2232="",NA(),MATCH($B2232&amp;$C2232,'Smelter Look-up'!$J:$J,0))</f>
        <v>#N/A</v>
      </c>
      <c r="X2232" s="171">
        <f t="shared" ca="1" si="102"/>
        <v>0</v>
      </c>
      <c r="AB2232" s="171" t="str">
        <f t="shared" si="103"/>
        <v/>
      </c>
    </row>
    <row r="2233" spans="1:28" s="171" customFormat="1" ht="20.399999999999999">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IF(B2233="","",IF(ISERROR(MATCH($J2233,SorP!$B$1:$B$6226,0)),"",INDIRECT("'SorP'!$A$"&amp;MATCH($S2233&amp;$J2233,SorP!C:C,0))))</f>
        <v/>
      </c>
      <c r="U2233" s="169"/>
      <c r="V2233" s="170" t="e">
        <f>IF(C2233="",NA(),MATCH($B2233&amp;$C2233,'Smelter Look-up'!$J:$J,0))</f>
        <v>#N/A</v>
      </c>
      <c r="X2233" s="171">
        <f t="shared" ca="1" si="102"/>
        <v>0</v>
      </c>
      <c r="AB2233" s="171" t="str">
        <f t="shared" si="103"/>
        <v/>
      </c>
    </row>
    <row r="2234" spans="1:28" s="171" customFormat="1" ht="20.399999999999999">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IF(B2234="","",IF(ISERROR(MATCH($J2234,SorP!$B$1:$B$6226,0)),"",INDIRECT("'SorP'!$A$"&amp;MATCH($S2234&amp;$J2234,SorP!C:C,0))))</f>
        <v/>
      </c>
      <c r="U2234" s="169"/>
      <c r="V2234" s="170" t="e">
        <f>IF(C2234="",NA(),MATCH($B2234&amp;$C2234,'Smelter Look-up'!$J:$J,0))</f>
        <v>#N/A</v>
      </c>
      <c r="X2234" s="171">
        <f t="shared" ca="1" si="102"/>
        <v>0</v>
      </c>
      <c r="AB2234" s="171" t="str">
        <f t="shared" si="103"/>
        <v/>
      </c>
    </row>
    <row r="2235" spans="1:28" s="171" customFormat="1" ht="20.399999999999999">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IF(B2235="","",IF(ISERROR(MATCH($J2235,SorP!$B$1:$B$6226,0)),"",INDIRECT("'SorP'!$A$"&amp;MATCH($S2235&amp;$J2235,SorP!C:C,0))))</f>
        <v/>
      </c>
      <c r="U2235" s="169"/>
      <c r="V2235" s="170" t="e">
        <f>IF(C2235="",NA(),MATCH($B2235&amp;$C2235,'Smelter Look-up'!$J:$J,0))</f>
        <v>#N/A</v>
      </c>
      <c r="X2235" s="171">
        <f t="shared" ca="1" si="102"/>
        <v>0</v>
      </c>
      <c r="AB2235" s="171" t="str">
        <f t="shared" si="103"/>
        <v/>
      </c>
    </row>
    <row r="2236" spans="1:28" s="171" customFormat="1" ht="20.399999999999999">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IF(B2236="","",IF(ISERROR(MATCH($J2236,SorP!$B$1:$B$6226,0)),"",INDIRECT("'SorP'!$A$"&amp;MATCH($S2236&amp;$J2236,SorP!C:C,0))))</f>
        <v/>
      </c>
      <c r="U2236" s="169"/>
      <c r="V2236" s="170" t="e">
        <f>IF(C2236="",NA(),MATCH($B2236&amp;$C2236,'Smelter Look-up'!$J:$J,0))</f>
        <v>#N/A</v>
      </c>
      <c r="X2236" s="171">
        <f t="shared" ca="1" si="102"/>
        <v>0</v>
      </c>
      <c r="AB2236" s="171" t="str">
        <f t="shared" si="103"/>
        <v/>
      </c>
    </row>
    <row r="2237" spans="1:28" s="171" customFormat="1" ht="20.399999999999999">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IF(B2237="","",IF(ISERROR(MATCH($J2237,SorP!$B$1:$B$6226,0)),"",INDIRECT("'SorP'!$A$"&amp;MATCH($S2237&amp;$J2237,SorP!C:C,0))))</f>
        <v/>
      </c>
      <c r="U2237" s="169"/>
      <c r="V2237" s="170" t="e">
        <f>IF(C2237="",NA(),MATCH($B2237&amp;$C2237,'Smelter Look-up'!$J:$J,0))</f>
        <v>#N/A</v>
      </c>
      <c r="X2237" s="171">
        <f t="shared" ca="1" si="102"/>
        <v>0</v>
      </c>
      <c r="AB2237" s="171" t="str">
        <f t="shared" si="103"/>
        <v/>
      </c>
    </row>
    <row r="2238" spans="1:28" s="171" customFormat="1" ht="20.399999999999999">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IF(B2238="","",IF(ISERROR(MATCH($J2238,SorP!$B$1:$B$6226,0)),"",INDIRECT("'SorP'!$A$"&amp;MATCH($S2238&amp;$J2238,SorP!C:C,0))))</f>
        <v/>
      </c>
      <c r="U2238" s="169"/>
      <c r="V2238" s="170" t="e">
        <f>IF(C2238="",NA(),MATCH($B2238&amp;$C2238,'Smelter Look-up'!$J:$J,0))</f>
        <v>#N/A</v>
      </c>
      <c r="X2238" s="171">
        <f t="shared" ca="1" si="102"/>
        <v>0</v>
      </c>
      <c r="AB2238" s="171" t="str">
        <f t="shared" si="103"/>
        <v/>
      </c>
    </row>
    <row r="2239" spans="1:28" s="171" customFormat="1" ht="20.399999999999999">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4"/>
        <v/>
      </c>
      <c r="T2239" s="156" t="str">
        <f ca="1">IF(B2239="","",IF(ISERROR(MATCH($J2239,SorP!$B$1:$B$6226,0)),"",INDIRECT("'SorP'!$A$"&amp;MATCH($S2239&amp;$J2239,SorP!C:C,0))))</f>
        <v/>
      </c>
      <c r="U2239" s="169"/>
      <c r="V2239" s="170" t="e">
        <f>IF(C2239="",NA(),MATCH($B2239&amp;$C2239,'Smelter Look-up'!$J:$J,0))</f>
        <v>#N/A</v>
      </c>
      <c r="X2239" s="171">
        <f t="shared" ref="X2239:X2302" ca="1" si="105">IF(AND(C2239="Smelter not listed",OR(LEN(D2239)=0,LEN(E2239)=0)),1,0)</f>
        <v>0</v>
      </c>
      <c r="AB2239" s="171" t="str">
        <f t="shared" ref="AB2239:AB2302" si="106">B2239&amp;C2239</f>
        <v/>
      </c>
    </row>
    <row r="2240" spans="1:28" s="171" customFormat="1" ht="20.399999999999999">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ref="S2240:S2303" ca="1" si="107">IF(B2240="","",IF(ISERROR(MATCH($E2240,CL,0)),"Unknown",INDIRECT("'C'!$A$"&amp;MATCH($E2240,CL,0)+1)))</f>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399999999999999">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399999999999999">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399999999999999">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399999999999999">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399999999999999">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399999999999999">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399999999999999">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399999999999999">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399999999999999">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399999999999999">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399999999999999">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399999999999999">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399999999999999">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399999999999999">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399999999999999">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399999999999999">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399999999999999">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399999999999999">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399999999999999">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399999999999999">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399999999999999">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399999999999999">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399999999999999">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399999999999999">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399999999999999">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399999999999999">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399999999999999">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399999999999999">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399999999999999">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399999999999999">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399999999999999">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399999999999999">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399999999999999">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399999999999999">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399999999999999">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399999999999999">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399999999999999">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399999999999999">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399999999999999">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399999999999999">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0.399999999999999">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0.399999999999999">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0.399999999999999">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0.399999999999999">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0.399999999999999">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0.399999999999999">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20.399999999999999">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20.399999999999999">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20.399999999999999">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20.399999999999999">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20.399999999999999">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20.399999999999999">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20.399999999999999">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ca="1" si="105"/>
        <v>0</v>
      </c>
      <c r="AB2293" s="171" t="str">
        <f t="shared" si="106"/>
        <v/>
      </c>
    </row>
    <row r="2294" spans="1:28" s="171" customFormat="1" ht="20.399999999999999">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IF(B2294="","",IF(ISERROR(MATCH($J2294,SorP!$B$1:$B$6226,0)),"",INDIRECT("'SorP'!$A$"&amp;MATCH($S2294&amp;$J2294,SorP!C:C,0))))</f>
        <v/>
      </c>
      <c r="U2294" s="169"/>
      <c r="V2294" s="170" t="e">
        <f>IF(C2294="",NA(),MATCH($B2294&amp;$C2294,'Smelter Look-up'!$J:$J,0))</f>
        <v>#N/A</v>
      </c>
      <c r="X2294" s="171">
        <f t="shared" ca="1" si="105"/>
        <v>0</v>
      </c>
      <c r="AB2294" s="171" t="str">
        <f t="shared" si="106"/>
        <v/>
      </c>
    </row>
    <row r="2295" spans="1:28" s="171" customFormat="1" ht="20.399999999999999">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IF(B2295="","",IF(ISERROR(MATCH($J2295,SorP!$B$1:$B$6226,0)),"",INDIRECT("'SorP'!$A$"&amp;MATCH($S2295&amp;$J2295,SorP!C:C,0))))</f>
        <v/>
      </c>
      <c r="U2295" s="169"/>
      <c r="V2295" s="170" t="e">
        <f>IF(C2295="",NA(),MATCH($B2295&amp;$C2295,'Smelter Look-up'!$J:$J,0))</f>
        <v>#N/A</v>
      </c>
      <c r="X2295" s="171">
        <f t="shared" ca="1" si="105"/>
        <v>0</v>
      </c>
      <c r="AB2295" s="171" t="str">
        <f t="shared" si="106"/>
        <v/>
      </c>
    </row>
    <row r="2296" spans="1:28" s="171" customFormat="1" ht="20.399999999999999">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IF(B2296="","",IF(ISERROR(MATCH($J2296,SorP!$B$1:$B$6226,0)),"",INDIRECT("'SorP'!$A$"&amp;MATCH($S2296&amp;$J2296,SorP!C:C,0))))</f>
        <v/>
      </c>
      <c r="U2296" s="169"/>
      <c r="V2296" s="170" t="e">
        <f>IF(C2296="",NA(),MATCH($B2296&amp;$C2296,'Smelter Look-up'!$J:$J,0))</f>
        <v>#N/A</v>
      </c>
      <c r="X2296" s="171">
        <f t="shared" ca="1" si="105"/>
        <v>0</v>
      </c>
      <c r="AB2296" s="171" t="str">
        <f t="shared" si="106"/>
        <v/>
      </c>
    </row>
    <row r="2297" spans="1:28" s="171" customFormat="1" ht="20.399999999999999">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IF(B2297="","",IF(ISERROR(MATCH($J2297,SorP!$B$1:$B$6226,0)),"",INDIRECT("'SorP'!$A$"&amp;MATCH($S2297&amp;$J2297,SorP!C:C,0))))</f>
        <v/>
      </c>
      <c r="U2297" s="169"/>
      <c r="V2297" s="170" t="e">
        <f>IF(C2297="",NA(),MATCH($B2297&amp;$C2297,'Smelter Look-up'!$J:$J,0))</f>
        <v>#N/A</v>
      </c>
      <c r="X2297" s="171">
        <f t="shared" ca="1" si="105"/>
        <v>0</v>
      </c>
      <c r="AB2297" s="171" t="str">
        <f t="shared" si="106"/>
        <v/>
      </c>
    </row>
    <row r="2298" spans="1:28" s="171" customFormat="1" ht="20.399999999999999">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IF(B2298="","",IF(ISERROR(MATCH($J2298,SorP!$B$1:$B$6226,0)),"",INDIRECT("'SorP'!$A$"&amp;MATCH($S2298&amp;$J2298,SorP!C:C,0))))</f>
        <v/>
      </c>
      <c r="U2298" s="169"/>
      <c r="V2298" s="170" t="e">
        <f>IF(C2298="",NA(),MATCH($B2298&amp;$C2298,'Smelter Look-up'!$J:$J,0))</f>
        <v>#N/A</v>
      </c>
      <c r="X2298" s="171">
        <f t="shared" ca="1" si="105"/>
        <v>0</v>
      </c>
      <c r="AB2298" s="171" t="str">
        <f t="shared" si="106"/>
        <v/>
      </c>
    </row>
    <row r="2299" spans="1:28" s="171" customFormat="1" ht="20.399999999999999">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IF(B2299="","",IF(ISERROR(MATCH($J2299,SorP!$B$1:$B$6226,0)),"",INDIRECT("'SorP'!$A$"&amp;MATCH($S2299&amp;$J2299,SorP!C:C,0))))</f>
        <v/>
      </c>
      <c r="U2299" s="169"/>
      <c r="V2299" s="170" t="e">
        <f>IF(C2299="",NA(),MATCH($B2299&amp;$C2299,'Smelter Look-up'!$J:$J,0))</f>
        <v>#N/A</v>
      </c>
      <c r="X2299" s="171">
        <f t="shared" ca="1" si="105"/>
        <v>0</v>
      </c>
      <c r="AB2299" s="171" t="str">
        <f t="shared" si="106"/>
        <v/>
      </c>
    </row>
    <row r="2300" spans="1:28" s="171" customFormat="1" ht="20.399999999999999">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IF(B2300="","",IF(ISERROR(MATCH($J2300,SorP!$B$1:$B$6226,0)),"",INDIRECT("'SorP'!$A$"&amp;MATCH($S2300&amp;$J2300,SorP!C:C,0))))</f>
        <v/>
      </c>
      <c r="U2300" s="169"/>
      <c r="V2300" s="170" t="e">
        <f>IF(C2300="",NA(),MATCH($B2300&amp;$C2300,'Smelter Look-up'!$J:$J,0))</f>
        <v>#N/A</v>
      </c>
      <c r="X2300" s="171">
        <f t="shared" ca="1" si="105"/>
        <v>0</v>
      </c>
      <c r="AB2300" s="171" t="str">
        <f t="shared" si="106"/>
        <v/>
      </c>
    </row>
    <row r="2301" spans="1:28" s="171" customFormat="1" ht="20.399999999999999">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IF(B2301="","",IF(ISERROR(MATCH($J2301,SorP!$B$1:$B$6226,0)),"",INDIRECT("'SorP'!$A$"&amp;MATCH($S2301&amp;$J2301,SorP!C:C,0))))</f>
        <v/>
      </c>
      <c r="U2301" s="169"/>
      <c r="V2301" s="170" t="e">
        <f>IF(C2301="",NA(),MATCH($B2301&amp;$C2301,'Smelter Look-up'!$J:$J,0))</f>
        <v>#N/A</v>
      </c>
      <c r="X2301" s="171">
        <f t="shared" ca="1" si="105"/>
        <v>0</v>
      </c>
      <c r="AB2301" s="171" t="str">
        <f t="shared" si="106"/>
        <v/>
      </c>
    </row>
    <row r="2302" spans="1:28" s="171" customFormat="1" ht="20.399999999999999">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IF(B2302="","",IF(ISERROR(MATCH($J2302,SorP!$B$1:$B$6226,0)),"",INDIRECT("'SorP'!$A$"&amp;MATCH($S2302&amp;$J2302,SorP!C:C,0))))</f>
        <v/>
      </c>
      <c r="U2302" s="169"/>
      <c r="V2302" s="170" t="e">
        <f>IF(C2302="",NA(),MATCH($B2302&amp;$C2302,'Smelter Look-up'!$J:$J,0))</f>
        <v>#N/A</v>
      </c>
      <c r="X2302" s="171">
        <f t="shared" ca="1" si="105"/>
        <v>0</v>
      </c>
      <c r="AB2302" s="171" t="str">
        <f t="shared" si="106"/>
        <v/>
      </c>
    </row>
    <row r="2303" spans="1:28" s="171" customFormat="1" ht="20.399999999999999">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07"/>
        <v/>
      </c>
      <c r="T2303" s="156" t="str">
        <f ca="1">IF(B2303="","",IF(ISERROR(MATCH($J2303,SorP!$B$1:$B$6226,0)),"",INDIRECT("'SorP'!$A$"&amp;MATCH($S2303&amp;$J2303,SorP!C:C,0))))</f>
        <v/>
      </c>
      <c r="U2303" s="169"/>
      <c r="V2303" s="170" t="e">
        <f>IF(C2303="",NA(),MATCH($B2303&amp;$C2303,'Smelter Look-up'!$J:$J,0))</f>
        <v>#N/A</v>
      </c>
      <c r="X2303" s="171">
        <f t="shared" ref="X2303:X2366" ca="1" si="108">IF(AND(C2303="Smelter not listed",OR(LEN(D2303)=0,LEN(E2303)=0)),1,0)</f>
        <v>0</v>
      </c>
      <c r="AB2303" s="171" t="str">
        <f t="shared" ref="AB2303:AB2366" si="109">B2303&amp;C2303</f>
        <v/>
      </c>
    </row>
    <row r="2304" spans="1:28" s="171" customFormat="1" ht="20.399999999999999">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ref="S2304:S2367" ca="1" si="110">IF(B2304="","",IF(ISERROR(MATCH($E2304,CL,0)),"Unknown",INDIRECT("'C'!$A$"&amp;MATCH($E2304,CL,0)+1)))</f>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399999999999999">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399999999999999">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399999999999999">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399999999999999">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399999999999999">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399999999999999">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399999999999999">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399999999999999">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399999999999999">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399999999999999">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399999999999999">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399999999999999">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399999999999999">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399999999999999">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399999999999999">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399999999999999">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399999999999999">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399999999999999">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399999999999999">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399999999999999">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399999999999999">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399999999999999">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399999999999999">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399999999999999">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399999999999999">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399999999999999">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399999999999999">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399999999999999">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399999999999999">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399999999999999">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399999999999999">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399999999999999">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399999999999999">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399999999999999">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399999999999999">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399999999999999">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399999999999999">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399999999999999">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399999999999999">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399999999999999">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0.399999999999999">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0.399999999999999">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0.399999999999999">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0.399999999999999">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0.399999999999999">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0.399999999999999">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20.399999999999999">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20.399999999999999">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20.399999999999999">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20.399999999999999">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20.399999999999999">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20.399999999999999">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20.399999999999999">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ca="1" si="108"/>
        <v>0</v>
      </c>
      <c r="AB2357" s="171" t="str">
        <f t="shared" si="109"/>
        <v/>
      </c>
    </row>
    <row r="2358" spans="1:28" s="171" customFormat="1" ht="20.399999999999999">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IF(B2358="","",IF(ISERROR(MATCH($J2358,SorP!$B$1:$B$6226,0)),"",INDIRECT("'SorP'!$A$"&amp;MATCH($S2358&amp;$J2358,SorP!C:C,0))))</f>
        <v/>
      </c>
      <c r="U2358" s="169"/>
      <c r="V2358" s="170" t="e">
        <f>IF(C2358="",NA(),MATCH($B2358&amp;$C2358,'Smelter Look-up'!$J:$J,0))</f>
        <v>#N/A</v>
      </c>
      <c r="X2358" s="171">
        <f t="shared" ca="1" si="108"/>
        <v>0</v>
      </c>
      <c r="AB2358" s="171" t="str">
        <f t="shared" si="109"/>
        <v/>
      </c>
    </row>
    <row r="2359" spans="1:28" s="171" customFormat="1" ht="20.399999999999999">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IF(B2359="","",IF(ISERROR(MATCH($J2359,SorP!$B$1:$B$6226,0)),"",INDIRECT("'SorP'!$A$"&amp;MATCH($S2359&amp;$J2359,SorP!C:C,0))))</f>
        <v/>
      </c>
      <c r="U2359" s="169"/>
      <c r="V2359" s="170" t="e">
        <f>IF(C2359="",NA(),MATCH($B2359&amp;$C2359,'Smelter Look-up'!$J:$J,0))</f>
        <v>#N/A</v>
      </c>
      <c r="X2359" s="171">
        <f t="shared" ca="1" si="108"/>
        <v>0</v>
      </c>
      <c r="AB2359" s="171" t="str">
        <f t="shared" si="109"/>
        <v/>
      </c>
    </row>
    <row r="2360" spans="1:28" s="171" customFormat="1" ht="20.399999999999999">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IF(B2360="","",IF(ISERROR(MATCH($J2360,SorP!$B$1:$B$6226,0)),"",INDIRECT("'SorP'!$A$"&amp;MATCH($S2360&amp;$J2360,SorP!C:C,0))))</f>
        <v/>
      </c>
      <c r="U2360" s="169"/>
      <c r="V2360" s="170" t="e">
        <f>IF(C2360="",NA(),MATCH($B2360&amp;$C2360,'Smelter Look-up'!$J:$J,0))</f>
        <v>#N/A</v>
      </c>
      <c r="X2360" s="171">
        <f t="shared" ca="1" si="108"/>
        <v>0</v>
      </c>
      <c r="AB2360" s="171" t="str">
        <f t="shared" si="109"/>
        <v/>
      </c>
    </row>
    <row r="2361" spans="1:28" s="171" customFormat="1" ht="20.399999999999999">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IF(B2361="","",IF(ISERROR(MATCH($J2361,SorP!$B$1:$B$6226,0)),"",INDIRECT("'SorP'!$A$"&amp;MATCH($S2361&amp;$J2361,SorP!C:C,0))))</f>
        <v/>
      </c>
      <c r="U2361" s="169"/>
      <c r="V2361" s="170" t="e">
        <f>IF(C2361="",NA(),MATCH($B2361&amp;$C2361,'Smelter Look-up'!$J:$J,0))</f>
        <v>#N/A</v>
      </c>
      <c r="X2361" s="171">
        <f t="shared" ca="1" si="108"/>
        <v>0</v>
      </c>
      <c r="AB2361" s="171" t="str">
        <f t="shared" si="109"/>
        <v/>
      </c>
    </row>
    <row r="2362" spans="1:28" s="171" customFormat="1" ht="20.399999999999999">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IF(B2362="","",IF(ISERROR(MATCH($J2362,SorP!$B$1:$B$6226,0)),"",INDIRECT("'SorP'!$A$"&amp;MATCH($S2362&amp;$J2362,SorP!C:C,0))))</f>
        <v/>
      </c>
      <c r="U2362" s="169"/>
      <c r="V2362" s="170" t="e">
        <f>IF(C2362="",NA(),MATCH($B2362&amp;$C2362,'Smelter Look-up'!$J:$J,0))</f>
        <v>#N/A</v>
      </c>
      <c r="X2362" s="171">
        <f t="shared" ca="1" si="108"/>
        <v>0</v>
      </c>
      <c r="AB2362" s="171" t="str">
        <f t="shared" si="109"/>
        <v/>
      </c>
    </row>
    <row r="2363" spans="1:28" s="171" customFormat="1" ht="20.399999999999999">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IF(B2363="","",IF(ISERROR(MATCH($J2363,SorP!$B$1:$B$6226,0)),"",INDIRECT("'SorP'!$A$"&amp;MATCH($S2363&amp;$J2363,SorP!C:C,0))))</f>
        <v/>
      </c>
      <c r="U2363" s="169"/>
      <c r="V2363" s="170" t="e">
        <f>IF(C2363="",NA(),MATCH($B2363&amp;$C2363,'Smelter Look-up'!$J:$J,0))</f>
        <v>#N/A</v>
      </c>
      <c r="X2363" s="171">
        <f t="shared" ca="1" si="108"/>
        <v>0</v>
      </c>
      <c r="AB2363" s="171" t="str">
        <f t="shared" si="109"/>
        <v/>
      </c>
    </row>
    <row r="2364" spans="1:28" s="171" customFormat="1" ht="20.399999999999999">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IF(B2364="","",IF(ISERROR(MATCH($J2364,SorP!$B$1:$B$6226,0)),"",INDIRECT("'SorP'!$A$"&amp;MATCH($S2364&amp;$J2364,SorP!C:C,0))))</f>
        <v/>
      </c>
      <c r="U2364" s="169"/>
      <c r="V2364" s="170" t="e">
        <f>IF(C2364="",NA(),MATCH($B2364&amp;$C2364,'Smelter Look-up'!$J:$J,0))</f>
        <v>#N/A</v>
      </c>
      <c r="X2364" s="171">
        <f t="shared" ca="1" si="108"/>
        <v>0</v>
      </c>
      <c r="AB2364" s="171" t="str">
        <f t="shared" si="109"/>
        <v/>
      </c>
    </row>
    <row r="2365" spans="1:28" s="171" customFormat="1" ht="20.399999999999999">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IF(B2365="","",IF(ISERROR(MATCH($J2365,SorP!$B$1:$B$6226,0)),"",INDIRECT("'SorP'!$A$"&amp;MATCH($S2365&amp;$J2365,SorP!C:C,0))))</f>
        <v/>
      </c>
      <c r="U2365" s="169"/>
      <c r="V2365" s="170" t="e">
        <f>IF(C2365="",NA(),MATCH($B2365&amp;$C2365,'Smelter Look-up'!$J:$J,0))</f>
        <v>#N/A</v>
      </c>
      <c r="X2365" s="171">
        <f t="shared" ca="1" si="108"/>
        <v>0</v>
      </c>
      <c r="AB2365" s="171" t="str">
        <f t="shared" si="109"/>
        <v/>
      </c>
    </row>
    <row r="2366" spans="1:28" s="171" customFormat="1" ht="20.399999999999999">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IF(B2366="","",IF(ISERROR(MATCH($J2366,SorP!$B$1:$B$6226,0)),"",INDIRECT("'SorP'!$A$"&amp;MATCH($S2366&amp;$J2366,SorP!C:C,0))))</f>
        <v/>
      </c>
      <c r="U2366" s="169"/>
      <c r="V2366" s="170" t="e">
        <f>IF(C2366="",NA(),MATCH($B2366&amp;$C2366,'Smelter Look-up'!$J:$J,0))</f>
        <v>#N/A</v>
      </c>
      <c r="X2366" s="171">
        <f t="shared" ca="1" si="108"/>
        <v>0</v>
      </c>
      <c r="AB2366" s="171" t="str">
        <f t="shared" si="109"/>
        <v/>
      </c>
    </row>
    <row r="2367" spans="1:28" s="171" customFormat="1" ht="20.399999999999999">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0"/>
        <v/>
      </c>
      <c r="T2367" s="156" t="str">
        <f ca="1">IF(B2367="","",IF(ISERROR(MATCH($J2367,SorP!$B$1:$B$6226,0)),"",INDIRECT("'SorP'!$A$"&amp;MATCH($S2367&amp;$J2367,SorP!C:C,0))))</f>
        <v/>
      </c>
      <c r="U2367" s="169"/>
      <c r="V2367" s="170" t="e">
        <f>IF(C2367="",NA(),MATCH($B2367&amp;$C2367,'Smelter Look-up'!$J:$J,0))</f>
        <v>#N/A</v>
      </c>
      <c r="X2367" s="171">
        <f t="shared" ref="X2367:X2430" ca="1" si="111">IF(AND(C2367="Smelter not listed",OR(LEN(D2367)=0,LEN(E2367)=0)),1,0)</f>
        <v>0</v>
      </c>
      <c r="AB2367" s="171" t="str">
        <f t="shared" ref="AB2367:AB2430" si="112">B2367&amp;C2367</f>
        <v/>
      </c>
    </row>
    <row r="2368" spans="1:28" s="171" customFormat="1" ht="20.399999999999999">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ref="S2368:S2431" ca="1" si="113">IF(B2368="","",IF(ISERROR(MATCH($E2368,CL,0)),"Unknown",INDIRECT("'C'!$A$"&amp;MATCH($E2368,CL,0)+1)))</f>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399999999999999">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399999999999999">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399999999999999">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399999999999999">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399999999999999">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399999999999999">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399999999999999">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399999999999999">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399999999999999">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399999999999999">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399999999999999">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399999999999999">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399999999999999">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399999999999999">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399999999999999">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399999999999999">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399999999999999">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399999999999999">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399999999999999">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399999999999999">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399999999999999">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399999999999999">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399999999999999">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399999999999999">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399999999999999">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399999999999999">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399999999999999">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399999999999999">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399999999999999">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399999999999999">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399999999999999">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399999999999999">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399999999999999">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399999999999999">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399999999999999">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399999999999999">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399999999999999">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399999999999999">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399999999999999">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399999999999999">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0.399999999999999">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0.399999999999999">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0.399999999999999">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0.399999999999999">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0.399999999999999">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0.399999999999999">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20.399999999999999">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20.399999999999999">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20.399999999999999">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20.399999999999999">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20.399999999999999">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20.399999999999999">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20.399999999999999">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ca="1" si="111"/>
        <v>0</v>
      </c>
      <c r="AB2421" s="171" t="str">
        <f t="shared" si="112"/>
        <v/>
      </c>
    </row>
    <row r="2422" spans="1:28" s="171" customFormat="1" ht="20.399999999999999">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IF(B2422="","",IF(ISERROR(MATCH($J2422,SorP!$B$1:$B$6226,0)),"",INDIRECT("'SorP'!$A$"&amp;MATCH($S2422&amp;$J2422,SorP!C:C,0))))</f>
        <v/>
      </c>
      <c r="U2422" s="169"/>
      <c r="V2422" s="170" t="e">
        <f>IF(C2422="",NA(),MATCH($B2422&amp;$C2422,'Smelter Look-up'!$J:$J,0))</f>
        <v>#N/A</v>
      </c>
      <c r="X2422" s="171">
        <f t="shared" ca="1" si="111"/>
        <v>0</v>
      </c>
      <c r="AB2422" s="171" t="str">
        <f t="shared" si="112"/>
        <v/>
      </c>
    </row>
    <row r="2423" spans="1:28" s="171" customFormat="1" ht="20.399999999999999">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IF(B2423="","",IF(ISERROR(MATCH($J2423,SorP!$B$1:$B$6226,0)),"",INDIRECT("'SorP'!$A$"&amp;MATCH($S2423&amp;$J2423,SorP!C:C,0))))</f>
        <v/>
      </c>
      <c r="U2423" s="169"/>
      <c r="V2423" s="170" t="e">
        <f>IF(C2423="",NA(),MATCH($B2423&amp;$C2423,'Smelter Look-up'!$J:$J,0))</f>
        <v>#N/A</v>
      </c>
      <c r="X2423" s="171">
        <f t="shared" ca="1" si="111"/>
        <v>0</v>
      </c>
      <c r="AB2423" s="171" t="str">
        <f t="shared" si="112"/>
        <v/>
      </c>
    </row>
    <row r="2424" spans="1:28" s="171" customFormat="1" ht="20.399999999999999">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IF(B2424="","",IF(ISERROR(MATCH($J2424,SorP!$B$1:$B$6226,0)),"",INDIRECT("'SorP'!$A$"&amp;MATCH($S2424&amp;$J2424,SorP!C:C,0))))</f>
        <v/>
      </c>
      <c r="U2424" s="169"/>
      <c r="V2424" s="170" t="e">
        <f>IF(C2424="",NA(),MATCH($B2424&amp;$C2424,'Smelter Look-up'!$J:$J,0))</f>
        <v>#N/A</v>
      </c>
      <c r="X2424" s="171">
        <f t="shared" ca="1" si="111"/>
        <v>0</v>
      </c>
      <c r="AB2424" s="171" t="str">
        <f t="shared" si="112"/>
        <v/>
      </c>
    </row>
    <row r="2425" spans="1:28" s="171" customFormat="1" ht="20.399999999999999">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IF(B2425="","",IF(ISERROR(MATCH($J2425,SorP!$B$1:$B$6226,0)),"",INDIRECT("'SorP'!$A$"&amp;MATCH($S2425&amp;$J2425,SorP!C:C,0))))</f>
        <v/>
      </c>
      <c r="U2425" s="169"/>
      <c r="V2425" s="170" t="e">
        <f>IF(C2425="",NA(),MATCH($B2425&amp;$C2425,'Smelter Look-up'!$J:$J,0))</f>
        <v>#N/A</v>
      </c>
      <c r="X2425" s="171">
        <f t="shared" ca="1" si="111"/>
        <v>0</v>
      </c>
      <c r="AB2425" s="171" t="str">
        <f t="shared" si="112"/>
        <v/>
      </c>
    </row>
    <row r="2426" spans="1:28" s="171" customFormat="1" ht="20.399999999999999">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IF(B2426="","",IF(ISERROR(MATCH($J2426,SorP!$B$1:$B$6226,0)),"",INDIRECT("'SorP'!$A$"&amp;MATCH($S2426&amp;$J2426,SorP!C:C,0))))</f>
        <v/>
      </c>
      <c r="U2426" s="169"/>
      <c r="V2426" s="170" t="e">
        <f>IF(C2426="",NA(),MATCH($B2426&amp;$C2426,'Smelter Look-up'!$J:$J,0))</f>
        <v>#N/A</v>
      </c>
      <c r="X2426" s="171">
        <f t="shared" ca="1" si="111"/>
        <v>0</v>
      </c>
      <c r="AB2426" s="171" t="str">
        <f t="shared" si="112"/>
        <v/>
      </c>
    </row>
    <row r="2427" spans="1:28" s="171" customFormat="1" ht="20.399999999999999">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IF(B2427="","",IF(ISERROR(MATCH($J2427,SorP!$B$1:$B$6226,0)),"",INDIRECT("'SorP'!$A$"&amp;MATCH($S2427&amp;$J2427,SorP!C:C,0))))</f>
        <v/>
      </c>
      <c r="U2427" s="169"/>
      <c r="V2427" s="170" t="e">
        <f>IF(C2427="",NA(),MATCH($B2427&amp;$C2427,'Smelter Look-up'!$J:$J,0))</f>
        <v>#N/A</v>
      </c>
      <c r="X2427" s="171">
        <f t="shared" ca="1" si="111"/>
        <v>0</v>
      </c>
      <c r="AB2427" s="171" t="str">
        <f t="shared" si="112"/>
        <v/>
      </c>
    </row>
    <row r="2428" spans="1:28" s="171" customFormat="1" ht="20.399999999999999">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IF(B2428="","",IF(ISERROR(MATCH($J2428,SorP!$B$1:$B$6226,0)),"",INDIRECT("'SorP'!$A$"&amp;MATCH($S2428&amp;$J2428,SorP!C:C,0))))</f>
        <v/>
      </c>
      <c r="U2428" s="169"/>
      <c r="V2428" s="170" t="e">
        <f>IF(C2428="",NA(),MATCH($B2428&amp;$C2428,'Smelter Look-up'!$J:$J,0))</f>
        <v>#N/A</v>
      </c>
      <c r="X2428" s="171">
        <f t="shared" ca="1" si="111"/>
        <v>0</v>
      </c>
      <c r="AB2428" s="171" t="str">
        <f t="shared" si="112"/>
        <v/>
      </c>
    </row>
    <row r="2429" spans="1:28" s="171" customFormat="1" ht="20.399999999999999">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IF(B2429="","",IF(ISERROR(MATCH($J2429,SorP!$B$1:$B$6226,0)),"",INDIRECT("'SorP'!$A$"&amp;MATCH($S2429&amp;$J2429,SorP!C:C,0))))</f>
        <v/>
      </c>
      <c r="U2429" s="169"/>
      <c r="V2429" s="170" t="e">
        <f>IF(C2429="",NA(),MATCH($B2429&amp;$C2429,'Smelter Look-up'!$J:$J,0))</f>
        <v>#N/A</v>
      </c>
      <c r="X2429" s="171">
        <f t="shared" ca="1" si="111"/>
        <v>0</v>
      </c>
      <c r="AB2429" s="171" t="str">
        <f t="shared" si="112"/>
        <v/>
      </c>
    </row>
    <row r="2430" spans="1:28" s="171" customFormat="1" ht="20.399999999999999">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IF(B2430="","",IF(ISERROR(MATCH($J2430,SorP!$B$1:$B$6226,0)),"",INDIRECT("'SorP'!$A$"&amp;MATCH($S2430&amp;$J2430,SorP!C:C,0))))</f>
        <v/>
      </c>
      <c r="U2430" s="169"/>
      <c r="V2430" s="170" t="e">
        <f>IF(C2430="",NA(),MATCH($B2430&amp;$C2430,'Smelter Look-up'!$J:$J,0))</f>
        <v>#N/A</v>
      </c>
      <c r="X2430" s="171">
        <f t="shared" ca="1" si="111"/>
        <v>0</v>
      </c>
      <c r="AB2430" s="171" t="str">
        <f t="shared" si="112"/>
        <v/>
      </c>
    </row>
    <row r="2431" spans="1:28" s="171" customFormat="1" ht="20.399999999999999">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3"/>
        <v/>
      </c>
      <c r="T2431" s="156" t="str">
        <f ca="1">IF(B2431="","",IF(ISERROR(MATCH($J2431,SorP!$B$1:$B$6226,0)),"",INDIRECT("'SorP'!$A$"&amp;MATCH($S2431&amp;$J2431,SorP!C:C,0))))</f>
        <v/>
      </c>
      <c r="U2431" s="169"/>
      <c r="V2431" s="170" t="e">
        <f>IF(C2431="",NA(),MATCH($B2431&amp;$C2431,'Smelter Look-up'!$J:$J,0))</f>
        <v>#N/A</v>
      </c>
      <c r="X2431" s="171">
        <f t="shared" ref="X2431:X2494" ca="1" si="114">IF(AND(C2431="Smelter not listed",OR(LEN(D2431)=0,LEN(E2431)=0)),1,0)</f>
        <v>0</v>
      </c>
      <c r="AB2431" s="171" t="str">
        <f t="shared" ref="AB2431:AB2494" si="115">B2431&amp;C2431</f>
        <v/>
      </c>
    </row>
    <row r="2432" spans="1:28" s="171" customFormat="1" ht="20.399999999999999">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ref="S2432:S2497" ca="1" si="116">IF(B2432="","",IF(ISERROR(MATCH($E2432,CL,0)),"Unknown",INDIRECT("'C'!$A$"&amp;MATCH($E2432,CL,0)+1)))</f>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399999999999999">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399999999999999">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399999999999999">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399999999999999">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399999999999999">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399999999999999">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399999999999999">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399999999999999">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399999999999999">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399999999999999">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399999999999999">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399999999999999">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399999999999999">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399999999999999">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399999999999999">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399999999999999">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399999999999999">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399999999999999">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399999999999999">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399999999999999">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399999999999999">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399999999999999">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399999999999999">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399999999999999">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399999999999999">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399999999999999">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399999999999999">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399999999999999">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399999999999999">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399999999999999">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399999999999999">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399999999999999">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0.399999999999999">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0.399999999999999">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0.399999999999999">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0.399999999999999">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0.399999999999999">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0.399999999999999">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0.399999999999999">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0.399999999999999">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0.399999999999999">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0.399999999999999">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0.399999999999999">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0.399999999999999">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0.399999999999999">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0.399999999999999">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20.399999999999999">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20.399999999999999">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28" s="171" customFormat="1" ht="20.399999999999999">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28" s="171" customFormat="1" ht="20.399999999999999">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28" s="171" customFormat="1" ht="20.399999999999999">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28" s="171" customFormat="1" ht="20.399999999999999">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28" s="171" customFormat="1" ht="20.399999999999999">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ca="1" si="114"/>
        <v>0</v>
      </c>
      <c r="AB2485" s="171" t="str">
        <f t="shared" si="115"/>
        <v/>
      </c>
    </row>
    <row r="2486" spans="1:28" s="171" customFormat="1" ht="20.399999999999999">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ca="1" si="114"/>
        <v>0</v>
      </c>
      <c r="AB2486" s="171" t="str">
        <f t="shared" si="115"/>
        <v/>
      </c>
    </row>
    <row r="2487" spans="1:28" s="171" customFormat="1" ht="20.399999999999999">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4"/>
        <v>0</v>
      </c>
      <c r="AB2487" s="171" t="str">
        <f t="shared" si="115"/>
        <v/>
      </c>
    </row>
    <row r="2488" spans="1:28" s="171" customFormat="1" ht="20.399999999999999">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IF(B2488="","",IF(ISERROR(MATCH($J2488,SorP!$B$1:$B$6226,0)),"",INDIRECT("'SorP'!$A$"&amp;MATCH($S2488&amp;$J2488,SorP!C:C,0))))</f>
        <v/>
      </c>
      <c r="U2488" s="169"/>
      <c r="V2488" s="170" t="e">
        <f>IF(C2488="",NA(),MATCH($B2488&amp;$C2488,'Smelter Look-up'!$J:$J,0))</f>
        <v>#N/A</v>
      </c>
      <c r="X2488" s="171">
        <f t="shared" ca="1" si="114"/>
        <v>0</v>
      </c>
      <c r="AB2488" s="171" t="str">
        <f t="shared" si="115"/>
        <v/>
      </c>
    </row>
    <row r="2489" spans="1:28" s="171" customFormat="1" ht="20.399999999999999">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IF(B2489="","",IF(ISERROR(MATCH($J2489,SorP!$B$1:$B$6226,0)),"",INDIRECT("'SorP'!$A$"&amp;MATCH($S2489&amp;$J2489,SorP!C:C,0))))</f>
        <v/>
      </c>
      <c r="U2489" s="169"/>
      <c r="V2489" s="170" t="e">
        <f>IF(C2489="",NA(),MATCH($B2489&amp;$C2489,'Smelter Look-up'!$J:$J,0))</f>
        <v>#N/A</v>
      </c>
      <c r="X2489" s="171">
        <f t="shared" ca="1" si="114"/>
        <v>0</v>
      </c>
      <c r="AB2489" s="171" t="str">
        <f t="shared" si="115"/>
        <v/>
      </c>
    </row>
    <row r="2490" spans="1:28" s="171" customFormat="1" ht="20.399999999999999">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IF(B2490="","",IF(ISERROR(MATCH($J2490,SorP!$B$1:$B$6226,0)),"",INDIRECT("'SorP'!$A$"&amp;MATCH($S2490&amp;$J2490,SorP!C:C,0))))</f>
        <v/>
      </c>
      <c r="U2490" s="169"/>
      <c r="V2490" s="170" t="e">
        <f>IF(C2490="",NA(),MATCH($B2490&amp;$C2490,'Smelter Look-up'!$J:$J,0))</f>
        <v>#N/A</v>
      </c>
      <c r="X2490" s="171">
        <f t="shared" ca="1" si="114"/>
        <v>0</v>
      </c>
      <c r="AB2490" s="171" t="str">
        <f t="shared" si="115"/>
        <v/>
      </c>
    </row>
    <row r="2491" spans="1:28" s="171" customFormat="1" ht="20.399999999999999">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IF(B2491="","",IF(ISERROR(MATCH($J2491,SorP!$B$1:$B$6226,0)),"",INDIRECT("'SorP'!$A$"&amp;MATCH($S2491&amp;$J2491,SorP!C:C,0))))</f>
        <v/>
      </c>
      <c r="U2491" s="169"/>
      <c r="V2491" s="170" t="e">
        <f>IF(C2491="",NA(),MATCH($B2491&amp;$C2491,'Smelter Look-up'!$J:$J,0))</f>
        <v>#N/A</v>
      </c>
      <c r="X2491" s="171">
        <f t="shared" ca="1" si="114"/>
        <v>0</v>
      </c>
      <c r="AB2491" s="171" t="str">
        <f t="shared" si="115"/>
        <v/>
      </c>
    </row>
    <row r="2492" spans="1:28" s="171" customFormat="1" ht="20.399999999999999">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IF(B2492="","",IF(ISERROR(MATCH($J2492,SorP!$B$1:$B$6226,0)),"",INDIRECT("'SorP'!$A$"&amp;MATCH($S2492&amp;$J2492,SorP!C:C,0))))</f>
        <v/>
      </c>
      <c r="U2492" s="169"/>
      <c r="V2492" s="170" t="e">
        <f>IF(C2492="",NA(),MATCH($B2492&amp;$C2492,'Smelter Look-up'!$J:$J,0))</f>
        <v>#N/A</v>
      </c>
      <c r="X2492" s="171">
        <f t="shared" ca="1" si="114"/>
        <v>0</v>
      </c>
      <c r="AB2492" s="171" t="str">
        <f t="shared" si="115"/>
        <v/>
      </c>
    </row>
    <row r="2493" spans="1:28" s="171" customFormat="1" ht="20.399999999999999">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IF(B2493="","",IF(ISERROR(MATCH($J2493,SorP!$B$1:$B$6226,0)),"",INDIRECT("'SorP'!$A$"&amp;MATCH($S2493&amp;$J2493,SorP!C:C,0))))</f>
        <v/>
      </c>
      <c r="U2493" s="169"/>
      <c r="V2493" s="170" t="e">
        <f>IF(C2493="",NA(),MATCH($B2493&amp;$C2493,'Smelter Look-up'!$J:$J,0))</f>
        <v>#N/A</v>
      </c>
      <c r="X2493" s="171">
        <f t="shared" ca="1" si="114"/>
        <v>0</v>
      </c>
      <c r="AB2493" s="171" t="str">
        <f t="shared" si="115"/>
        <v/>
      </c>
    </row>
    <row r="2494" spans="1:28" s="171" customFormat="1" ht="20.399999999999999">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IF(B2494="","",IF(ISERROR(MATCH($J2494,SorP!$B$1:$B$6226,0)),"",INDIRECT("'SorP'!$A$"&amp;MATCH($S2494&amp;$J2494,SorP!C:C,0))))</f>
        <v/>
      </c>
      <c r="U2494" s="169"/>
      <c r="V2494" s="170" t="e">
        <f>IF(C2494="",NA(),MATCH($B2494&amp;$C2494,'Smelter Look-up'!$J:$J,0))</f>
        <v>#N/A</v>
      </c>
      <c r="X2494" s="171">
        <f t="shared" ca="1" si="114"/>
        <v>0</v>
      </c>
      <c r="AB2494" s="171" t="str">
        <f t="shared" si="115"/>
        <v/>
      </c>
    </row>
    <row r="2495" spans="1:28" s="171" customFormat="1" ht="20.399999999999999">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IF(B2495="","",IF(ISERROR(MATCH($J2495,SorP!$B$1:$B$6226,0)),"",INDIRECT("'SorP'!$A$"&amp;MATCH($S2495&amp;$J2495,SorP!C:C,0))))</f>
        <v/>
      </c>
      <c r="U2495" s="169"/>
      <c r="V2495" s="170" t="e">
        <f>IF(C2495="",NA(),MATCH($B2495&amp;$C2495,'Smelter Look-up'!$J:$J,0))</f>
        <v>#N/A</v>
      </c>
      <c r="X2495" s="171">
        <f t="shared" ref="X2495:X2500" ca="1" si="117">IF(AND(C2495="Smelter not listed",OR(LEN(D2495)=0,LEN(E2495)=0)),1,0)</f>
        <v>0</v>
      </c>
      <c r="AB2495" s="171" t="str">
        <f t="shared" ref="AB2495:AB2500" si="118">B2495&amp;C2495</f>
        <v/>
      </c>
    </row>
    <row r="2496" spans="1:28" s="171" customFormat="1" ht="20.399999999999999">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IF(B2496="","",IF(ISERROR(MATCH($J2496,SorP!$B$1:$B$6226,0)),"",INDIRECT("'SorP'!$A$"&amp;MATCH($S2496&amp;$J2496,SorP!C:C,0))))</f>
        <v/>
      </c>
      <c r="U2496" s="169"/>
      <c r="V2496" s="170" t="e">
        <f>IF(C2496="",NA(),MATCH($B2496&amp;$C2496,'Smelter Look-up'!$J:$J,0))</f>
        <v>#N/A</v>
      </c>
      <c r="X2496" s="171">
        <f t="shared" ca="1" si="117"/>
        <v>0</v>
      </c>
      <c r="AB2496" s="171" t="str">
        <f t="shared" si="118"/>
        <v/>
      </c>
    </row>
    <row r="2497" spans="1:35" s="171" customFormat="1" ht="20.399999999999999">
      <c r="A2497" s="156"/>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151"/>
      <c r="L2497" s="151"/>
      <c r="M2497" s="151"/>
      <c r="N2497" s="151"/>
      <c r="O2497" s="151"/>
      <c r="P2497" s="211"/>
      <c r="Q2497" s="152"/>
      <c r="R2497" s="150" t="str">
        <f ca="1">IF(ISERROR($V2497),"",OFFSET('Smelter Look-up'!$C$4,$V2497-4,0)&amp;"")</f>
        <v/>
      </c>
      <c r="S2497" s="156" t="str">
        <f t="shared" ca="1" si="116"/>
        <v/>
      </c>
      <c r="T2497" s="156" t="str">
        <f ca="1">IF(B2497="","",IF(ISERROR(MATCH($J2497,SorP!$B$1:$B$6226,0)),"",INDIRECT("'SorP'!$A$"&amp;MATCH($S2497&amp;$J2497,SorP!C:C,0))))</f>
        <v/>
      </c>
      <c r="U2497" s="169"/>
      <c r="V2497" s="170" t="e">
        <f>IF(C2497="",NA(),MATCH($B2497&amp;$C2497,'Smelter Look-up'!$J:$J,0))</f>
        <v>#N/A</v>
      </c>
      <c r="X2497" s="171">
        <f t="shared" ca="1" si="117"/>
        <v>0</v>
      </c>
      <c r="AB2497" s="171" t="str">
        <f t="shared" si="118"/>
        <v/>
      </c>
    </row>
    <row r="2498" spans="1:35" ht="20.399999999999999">
      <c r="A2498" s="207"/>
      <c r="B2498" s="150" t="str">
        <f>IF(LEN(A2498)=0,"",INDEX('Smelter Look-up'!$A:$A,MATCH($A2498,'Smelter Look-up'!$E:$E,0)))</f>
        <v/>
      </c>
      <c r="C2498" s="153" t="str">
        <f>IF(LEN(A2498)=0,"",INDEX('Smelter Look-up'!$C:$C,MATCH($A2498,'Smelter Look-up'!$E:$E,0)))</f>
        <v/>
      </c>
      <c r="D2498" s="150"/>
      <c r="E2498" s="150" t="str">
        <f ca="1">IF(ISERROR($V2498),"",OFFSET('Smelter Look-up'!$D$4,$V2498-4,0)&amp;"")</f>
        <v/>
      </c>
      <c r="F2498" s="150" t="str">
        <f ca="1">IF(ISERROR($V2498),"",OFFSET('Smelter Look-up'!$E$4,$V2498-4,0))</f>
        <v/>
      </c>
      <c r="G2498" s="150" t="str">
        <f ca="1">IF(C2498=$X$4,"Enter smelter details",IF(ISERROR($V2498),"",OFFSET('Smelter Look-up'!$F$4,$V2498-4,0)))</f>
        <v/>
      </c>
      <c r="H2498" s="208" t="str">
        <f ca="1">IF(ISERROR($V2498),"",OFFSET('Smelter Look-up'!$G$4,$V2498-4,0))</f>
        <v/>
      </c>
      <c r="I2498" s="209" t="str">
        <f ca="1">IF(ISERROR($V2498),"",OFFSET('Smelter Look-up'!$H$4,$V2498-4,0))</f>
        <v/>
      </c>
      <c r="J2498" s="209" t="str">
        <f ca="1">IF(ISERROR($V2498),"",OFFSET('Smelter Look-up'!$I$4,$V2498-4,0))</f>
        <v/>
      </c>
      <c r="K2498" s="210"/>
      <c r="L2498" s="210"/>
      <c r="M2498" s="210"/>
      <c r="N2498" s="210"/>
      <c r="O2498" s="210"/>
      <c r="P2498" s="211"/>
      <c r="Q2498" s="212"/>
      <c r="R2498" s="150" t="str">
        <f ca="1">IF(ISERROR($V2498),"",OFFSET('Smelter Look-up'!$C$4,$V2498-4,0)&amp;"")</f>
        <v/>
      </c>
      <c r="S2498" s="156" t="str">
        <f t="shared" ref="S2498:S2499" ca="1" si="119">IF(B2498="","",IF(ISERROR(MATCH($E2498,CL,0)),"Unknown",INDIRECT("'C'!$A$"&amp;MATCH($E2498,CL,0)+1)))</f>
        <v/>
      </c>
      <c r="T2498" s="156" t="str">
        <f ca="1">IF(B2498="","",IF(ISERROR(MATCH($J2498,SorP!$B$1:$B$6226,0)),"",INDIRECT("'SorP'!$A$"&amp;MATCH($S2498&amp;$J2498,SorP!C:C,0))))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0.399999999999999">
      <c r="A2499" s="156"/>
      <c r="B2499" s="239" t="str">
        <f>IF(LEN(A2499)=0,"",INDEX('Smelter Look-up'!$A:$A,MATCH($A2499,'Smelter Look-up'!$E:$E,0)))</f>
        <v/>
      </c>
      <c r="C2499" s="153" t="str">
        <f>IF(LEN(A2499)=0,"",INDEX('Smelter Look-up'!$C:$C,MATCH($A2499,'Smelter Look-up'!$E:$E,0)))</f>
        <v/>
      </c>
      <c r="D2499" s="239"/>
      <c r="E2499" s="239" t="str">
        <f ca="1">IF(ISERROR($V2499),"",OFFSET('Smelter Look-up'!$D$4,$V2499-4,0)&amp;"")</f>
        <v/>
      </c>
      <c r="F2499" s="239" t="str">
        <f ca="1">IF(ISERROR($V2499),"",OFFSET('Smelter Look-up'!$E$4,$V2499-4,0))</f>
        <v/>
      </c>
      <c r="G2499" s="239" t="str">
        <f ca="1">IF(C2499=$X$4,"Enter smelter details",IF(ISERROR($V2499),"",OFFSET('Smelter Look-up'!$F$4,$V2499-4,0)))</f>
        <v/>
      </c>
      <c r="H2499" s="240" t="str">
        <f ca="1">IF(ISERROR($V2499),"",OFFSET('Smelter Look-up'!$G$4,$V2499-4,0))</f>
        <v/>
      </c>
      <c r="I2499" s="241" t="str">
        <f ca="1">IF(ISERROR($V2499),"",OFFSET('Smelter Look-up'!$H$4,$V2499-4,0))</f>
        <v/>
      </c>
      <c r="J2499" s="241" t="str">
        <f ca="1">IF(ISERROR($V2499),"",OFFSET('Smelter Look-up'!$I$4,$V2499-4,0))</f>
        <v/>
      </c>
      <c r="K2499" s="151"/>
      <c r="L2499" s="151"/>
      <c r="M2499" s="151"/>
      <c r="N2499" s="151"/>
      <c r="O2499" s="151"/>
      <c r="P2499" s="242"/>
      <c r="Q2499" s="152"/>
      <c r="R2499" s="238" t="str">
        <f ca="1">IF(ISERROR($V2499),"",OFFSET('Smelter Look-up'!$C$4,$V2499-4,0)&amp;"")</f>
        <v/>
      </c>
      <c r="S2499" s="156" t="str">
        <f t="shared" ca="1" si="119"/>
        <v/>
      </c>
      <c r="T2499" s="156" t="str">
        <f ca="1">IF(B2499="","",IF(ISERROR(MATCH($J2499,SorP!$B$1:$B$6226,0)),"",INDIRECT("'SorP'!$A$"&amp;MATCH($S2499&amp;$J2499,SorP!C:C,0))))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21" thickBot="1">
      <c r="A2500" s="213"/>
      <c r="B2500" s="214" t="str">
        <f>IF(LEN(A2500)=0,"",INDEX('Smelter Look-up'!$A:$A,MATCH($A2500,'Smelter Look-up'!$E:$E,0)))</f>
        <v/>
      </c>
      <c r="C2500" s="243" t="str">
        <f>IF(LEN(A2500)=0,"",INDEX('Smelter Look-up'!$C:$C,MATCH($A2500,'Smelter Look-up'!$E:$E,0)))</f>
        <v/>
      </c>
      <c r="D2500" s="214"/>
      <c r="E2500" s="214" t="str">
        <f ca="1">IF(ISERROR($V2500),"",OFFSET('Smelter Look-up'!$D$4,$V2500-4,0)&amp;"")</f>
        <v/>
      </c>
      <c r="F2500" s="214" t="str">
        <f ca="1">IF(ISERROR($V2500),"",OFFSET('Smelter Look-up'!$E$4,$V2500-4,0))</f>
        <v/>
      </c>
      <c r="G2500" s="214" t="str">
        <f ca="1">IF(C2500=$X$4,"Enter smelter details",IF(ISERROR($V2500),"",OFFSET('Smelter Look-up'!$F$4,$V2500-4,0)))</f>
        <v/>
      </c>
      <c r="H2500" s="215" t="str">
        <f ca="1">IF(ISERROR($V2500),"",OFFSET('Smelter Look-up'!$G$4,$V2500-4,0))</f>
        <v/>
      </c>
      <c r="I2500" s="216" t="str">
        <f ca="1">IF(ISERROR($V2500),"",OFFSET('Smelter Look-up'!$H$4,$V2500-4,0))</f>
        <v/>
      </c>
      <c r="J2500" s="216" t="str">
        <f ca="1">IF(ISERROR($V2500),"",OFFSET('Smelter Look-up'!$I$4,$V2500-4,0))</f>
        <v/>
      </c>
      <c r="K2500" s="217"/>
      <c r="L2500" s="217"/>
      <c r="M2500" s="217"/>
      <c r="N2500" s="217"/>
      <c r="O2500" s="217"/>
      <c r="P2500" s="218"/>
      <c r="Q2500" s="244"/>
      <c r="R2500" s="219" t="str">
        <f ca="1">IF(ISERROR($V2500),"",OFFSET('Smelter Look-up'!$C$4,$V2500-4,0)&amp;"")</f>
        <v/>
      </c>
      <c r="S2500" s="156" t="str">
        <f t="shared" ref="S2500" ca="1" si="120">IF(B2500="","",IF(ISERROR(MATCH($E2500,CL,0)),"Unknown",INDIRECT("'C'!$A$"&amp;MATCH($E2500,CL,0)+1)))</f>
        <v/>
      </c>
      <c r="T2500" s="156" t="str">
        <f ca="1">IF(B2500="","",IF(ISERROR(MATCH($J2500,SorP!$B$1:$B$6226,0)),"",INDIRECT("'SorP'!$A$"&amp;MATCH($S2500&amp;$J2500,SorP!C:C,0))))</f>
        <v/>
      </c>
      <c r="U2500" s="169"/>
      <c r="V2500" s="170" t="e">
        <f>IF(C2500="",NA(),MATCH($B2500&amp;$C2500,'Smelter Look-up'!$J:$J,0))</f>
        <v>#N/A</v>
      </c>
      <c r="W2500" s="171"/>
      <c r="X2500" s="171">
        <f t="shared" ca="1" si="117"/>
        <v>0</v>
      </c>
      <c r="Y2500" s="171"/>
      <c r="Z2500" s="171"/>
      <c r="AA2500" s="171"/>
      <c r="AB2500" s="171" t="str">
        <f t="shared" si="118"/>
        <v/>
      </c>
      <c r="AC2500" s="171"/>
      <c r="AD2500" s="171"/>
      <c r="AE2500" s="171"/>
      <c r="AF2500" s="171"/>
      <c r="AG2500" s="171"/>
      <c r="AH2500" s="171"/>
      <c r="AI2500" s="171"/>
    </row>
    <row r="2501" spans="1:35" ht="13.2"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4"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52">
    <cfRule type="expression" priority="24">
      <formula>$A$5:$Q1995&lt;&gt;""</formula>
    </cfRule>
  </conditionalFormatting>
  <conditionalFormatting sqref="B5:B2500">
    <cfRule type="expression" dxfId="43" priority="2" stopIfTrue="1">
      <formula>IF(B5="",TRUE)</formula>
    </cfRule>
  </conditionalFormatting>
  <conditionalFormatting sqref="C5:C2500">
    <cfRule type="expression" dxfId="40" priority="9" stopIfTrue="1">
      <formula>IF(AND(B5&lt;&gt;"",C5=""),TRUE)</formula>
    </cfRule>
  </conditionalFormatting>
  <conditionalFormatting sqref="D5:D2500">
    <cfRule type="expression" dxfId="38" priority="11" stopIfTrue="1">
      <formula>IF(AND(D5="",$C5=$X$4),TRUE)</formula>
    </cfRule>
    <cfRule type="expression" dxfId="37" priority="12" stopIfTrue="1">
      <formula>IF(FIND("!",D5),TRUE)</formula>
    </cfRule>
  </conditionalFormatting>
  <conditionalFormatting sqref="E5:E2500">
    <cfRule type="expression" dxfId="35" priority="4" stopIfTrue="1">
      <formula>IF(FIND("!",E5),TRUE)</formula>
    </cfRule>
    <cfRule type="expression" dxfId="34" priority="5" stopIfTrue="1">
      <formula>IF(AND(E5="",$C5=$X$4),TRUE)</formula>
    </cfRule>
  </conditionalFormatting>
  <conditionalFormatting sqref="F5:F2500">
    <cfRule type="expression" dxfId="33" priority="6" stopIfTrue="1">
      <formula>IF(AND(LEN($A5)&gt;0,$A5&lt;&gt;$F5),TRUE,FALSE)</formula>
    </cfRule>
  </conditionalFormatting>
  <conditionalFormatting sqref="G5:G2500">
    <cfRule type="expression" dxfId="32" priority="7" stopIfTrue="1">
      <formula>IF(FIND("Enter smelter details",G5),TRUE)</formula>
    </cfRule>
  </conditionalFormatting>
  <dataValidations count="5">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 type="list" allowBlank="1" showInputMessage="1" showErrorMessage="1" sqref="B5:B2500"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B5:B2500</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C5:C2500</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D5:D2500</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90625" defaultRowHeight="12.6"/>
  <cols>
    <col min="1" max="1" width="45.08984375" style="16" customWidth="1"/>
    <col min="2" max="2" width="42.90625" style="17" customWidth="1"/>
    <col min="3" max="3" width="51.453125" style="16" customWidth="1"/>
    <col min="4" max="4" width="29.08984375" style="17" customWidth="1"/>
    <col min="5" max="5" width="9" style="16" customWidth="1"/>
    <col min="6" max="6" width="13.453125" style="16" hidden="1" customWidth="1"/>
    <col min="7" max="7" width="13.26953125" style="16" hidden="1" customWidth="1"/>
    <col min="8" max="9" width="9" style="16" hidden="1" customWidth="1"/>
    <col min="10" max="10" width="48.90625" style="16" hidden="1" customWidth="1"/>
    <col min="11" max="11" width="9" style="16" hidden="1" customWidth="1"/>
    <col min="12" max="13" width="8.90625" style="16" hidden="1" customWidth="1"/>
    <col min="14" max="14" width="31.26953125" style="16" hidden="1" customWidth="1"/>
    <col min="15" max="15" width="8.90625" style="16" hidden="1" customWidth="1"/>
    <col min="16" max="26" width="8.90625" style="16" customWidth="1"/>
    <col min="27" max="16384" width="8.90625" style="16"/>
  </cols>
  <sheetData>
    <row r="1" spans="1:10" ht="30" customHeight="1">
      <c r="A1" s="400" t="str">
        <f ca="1">OFFSET(L!$C$1,MATCH("Checker"&amp;ADDRESS(ROW(),COLUMN(),4),L!$A:$A,0)-1,SL,,)</f>
        <v>To ensure all required fields have been populated before submitting to your customers review form for any line items highlighted in red</v>
      </c>
      <c r="B1" s="400"/>
      <c r="C1" s="400"/>
      <c r="D1" s="109" t="str">
        <f ca="1">OFFSET(L!$C$1,MATCH("Checker"&amp;ADDRESS(ROW(),COLUMN(),4),L!$A:$A,0)-1,SL,,)</f>
        <v>Required fields remaining to be completed</v>
      </c>
      <c r="E1" s="17" t="s">
        <v>18</v>
      </c>
    </row>
    <row r="2" spans="1:10" ht="16.2">
      <c r="A2" s="59" t="s">
        <v>50</v>
      </c>
      <c r="B2" s="60" t="str">
        <f>IF(F60=1,"Click here to return to Smelter List","")</f>
        <v/>
      </c>
      <c r="C2" s="112" t="str">
        <f>IF(F59=1,"Click here to return to Product List","")</f>
        <v/>
      </c>
      <c r="D2" s="134" t="str">
        <f ca="1">IF(H65=0,"0",H65)</f>
        <v>0</v>
      </c>
    </row>
    <row r="3" spans="1:10" ht="16.2">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39">
      <c r="A4" s="136" t="str">
        <f ca="1">Declaration!B8</f>
        <v>Company Name (*):</v>
      </c>
      <c r="B4" s="80" t="str">
        <f>Declaration!D8</f>
        <v>Schurter AG</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Description of Scope:</v>
      </c>
      <c r="B6" s="80">
        <f>Declaration!D10</f>
        <v>0</v>
      </c>
      <c r="C6" s="80" t="str">
        <f t="shared" ca="1" si="0"/>
        <v>Complete</v>
      </c>
      <c r="D6" s="86" t="str">
        <f>IF(H6=1,"Click here to provide a Description of Scope","")</f>
        <v/>
      </c>
      <c r="E6" s="17" t="s">
        <v>15</v>
      </c>
      <c r="F6" s="85">
        <f>IF(OR(B5=Declaration!P9,B5=Declaration!Q9,B5=0),0,1)</f>
        <v>0</v>
      </c>
      <c r="G6" s="63">
        <f t="shared" si="1"/>
        <v>1</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Sarah Ammann</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substances@schurter.com</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+41 41 369 31 11</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39">
      <c r="A10" s="136" t="str">
        <f ca="1">Declaration!B18</f>
        <v>Authorizer (*):</v>
      </c>
      <c r="B10" s="80" t="str">
        <f>Declaration!D18</f>
        <v>Rolf Nussbaumer</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rolf.nussbaumer@schurter.com</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41 41 369 31 11</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45412</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
      <c r="A14" s="80" t="str">
        <f ca="1">Declaration!B25</f>
        <v>1) Is any of the cobalt or natural mica intentionally added or used in the product(s) or in the production process? (*)</v>
      </c>
      <c r="B14" s="83"/>
      <c r="C14" s="83"/>
      <c r="D14" s="87"/>
      <c r="E14" s="17" t="s">
        <v>16</v>
      </c>
      <c r="F14" s="84"/>
      <c r="H14" s="16">
        <f t="shared" si="2"/>
        <v>0</v>
      </c>
    </row>
    <row r="15" spans="1:10" ht="26.4">
      <c r="A15" s="81" t="str">
        <f ca="1">Declaration!B26</f>
        <v>Cobalt</v>
      </c>
      <c r="B15" s="80" t="str">
        <f>Declaration!D26</f>
        <v>No</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7.799999999999997">
      <c r="A19" s="80" t="str">
        <f ca="1">Declaration!B31</f>
        <v>2) Does any cobalt or natural mica remain in the product(s)? (*)</v>
      </c>
      <c r="B19" s="83"/>
      <c r="C19" s="83"/>
      <c r="D19" s="87"/>
      <c r="E19" s="17" t="s">
        <v>15</v>
      </c>
      <c r="F19" s="84"/>
      <c r="J19" s="133"/>
    </row>
    <row r="20" spans="1:10" ht="63.6" customHeight="1">
      <c r="A20" s="81" t="str">
        <f ca="1">Declaration!B32</f>
        <v>Cobalt</v>
      </c>
      <c r="B20" s="80">
        <f>Declaration!D32</f>
        <v>0</v>
      </c>
      <c r="C20" s="137" t="str">
        <f t="shared" ref="C20:C21" ca="1" si="5">IF(H20=1,J20,I20)</f>
        <v>Complete</v>
      </c>
      <c r="D20" s="86" t="str">
        <f>IF(H20=1,"Click here to answer question 2 for Cobalt","")</f>
        <v/>
      </c>
      <c r="E20" s="17" t="s">
        <v>15</v>
      </c>
      <c r="F20" s="85">
        <f>IF(OR(B$15="No",B$15="Unknown",B$15="Not applicable for this declaration"),0,1)</f>
        <v>0</v>
      </c>
      <c r="G20" s="63">
        <f>IF(B20=0,1,0)</f>
        <v>1</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7" t="str">
        <f t="shared" ca="1" si="5"/>
        <v>Complete</v>
      </c>
      <c r="D21" s="232"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0.4">
      <c r="A22" s="80" t="str">
        <f ca="1">Declaration!B37</f>
        <v xml:space="preserve">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f>Declaration!D38</f>
        <v>0</v>
      </c>
      <c r="C23" s="137" t="str">
        <f t="shared" ca="1" si="3"/>
        <v>Complete</v>
      </c>
      <c r="D23" s="195" t="str">
        <f>IF(H23=1,"Click here to answer question 3 for Cobalt","")</f>
        <v/>
      </c>
      <c r="E23" s="17" t="s">
        <v>15</v>
      </c>
      <c r="F23" s="85">
        <f>IF(OR(B$15="No",B$15="Unknown",B$15="Not applicable for this declaration",B$20="No",B$20="Unknown",B$20="Not applicable for this declaration"),0,1)</f>
        <v>0</v>
      </c>
      <c r="G23" s="63">
        <f t="shared" ref="G23:G58" si="8">IF(B23=0,1,0)</f>
        <v>1</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f>Declaration!D39</f>
        <v>0</v>
      </c>
      <c r="C24" s="137" t="str">
        <f t="shared" ca="1" si="3"/>
        <v>Complete</v>
      </c>
      <c r="D24" s="232"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7.799999999999997">
      <c r="A27" s="80" t="str">
        <f ca="1">Declaration!B43</f>
        <v xml:space="preserve">4) Does 100 percent of the cobalt originate from recycled or scrap sources? </v>
      </c>
      <c r="B27" s="83"/>
      <c r="C27" s="83"/>
      <c r="D27" s="87"/>
      <c r="E27" s="17" t="s">
        <v>15</v>
      </c>
      <c r="F27" s="84"/>
      <c r="J27" s="133"/>
    </row>
    <row r="28" spans="1:10" ht="59.4" customHeight="1">
      <c r="A28" s="81" t="str">
        <f ca="1">Declaration!B44</f>
        <v>Cobalt</v>
      </c>
      <c r="B28" s="80">
        <f>Declaration!D44</f>
        <v>0</v>
      </c>
      <c r="C28" s="137" t="str">
        <f ca="1">IF(H28=1,J28,I28)</f>
        <v>Complete</v>
      </c>
      <c r="D28" s="195" t="str">
        <f>IF(H28=1,"Click here to answer question 4 for Cobalt","")</f>
        <v/>
      </c>
      <c r="E28" s="17" t="s">
        <v>15</v>
      </c>
      <c r="F28" s="85">
        <f>F23</f>
        <v>0</v>
      </c>
      <c r="G28" s="63">
        <f>IF(B28=0,1,0)</f>
        <v>1</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7.799999999999997">
      <c r="A32" s="80" t="str">
        <f ca="1">Declaration!B49</f>
        <v>5) What percentage of relevant suppliers have provided a response to your supply chain survey?</v>
      </c>
      <c r="B32" s="83"/>
      <c r="C32" s="83"/>
      <c r="D32" s="87"/>
      <c r="E32" s="17" t="s">
        <v>15</v>
      </c>
      <c r="F32" s="84"/>
    </row>
    <row r="33" spans="1:10" ht="26.4">
      <c r="A33" s="81" t="str">
        <f ca="1">Declaration!B50</f>
        <v>Cobalt</v>
      </c>
      <c r="B33" s="80">
        <f>Declaration!D50</f>
        <v>0</v>
      </c>
      <c r="C33" s="137" t="str">
        <f t="shared" ca="1" si="3"/>
        <v>Complete</v>
      </c>
      <c r="D33" s="232" t="str">
        <f>IF(H33=1,"Click here to answer question 5 for Cobalt","")</f>
        <v/>
      </c>
      <c r="E33" s="17" t="s">
        <v>18</v>
      </c>
      <c r="F33" s="85">
        <f>F23</f>
        <v>0</v>
      </c>
      <c r="G33" s="63">
        <f t="shared" si="8"/>
        <v>1</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4">
      <c r="A34" s="81" t="str">
        <f ca="1">Declaration!B51</f>
        <v>Mica</v>
      </c>
      <c r="B34" s="80">
        <f>Declaration!D51</f>
        <v>0</v>
      </c>
      <c r="C34" s="137" t="str">
        <f t="shared" ca="1" si="3"/>
        <v>Complete</v>
      </c>
      <c r="D34" s="86" t="str">
        <f>IF(H34=1,"Click here to answer question 5 for Mica","")</f>
        <v/>
      </c>
      <c r="E34" s="17" t="s">
        <v>18</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4"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6.4"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0.4">
      <c r="A37" s="80" t="str">
        <f ca="1">Declaration!B55</f>
        <v>6) Have you identified all of the smelters or processors supplying the cobalt or natural mica to your supply chain?</v>
      </c>
      <c r="B37" s="83"/>
      <c r="C37" s="83"/>
      <c r="D37" s="87"/>
      <c r="E37" s="17" t="s">
        <v>13</v>
      </c>
      <c r="F37" s="84"/>
    </row>
    <row r="38" spans="1:10" ht="51.6">
      <c r="A38" s="81" t="str">
        <f ca="1">Declaration!B56</f>
        <v>Cobalt</v>
      </c>
      <c r="B38" s="80">
        <f>Declaration!D56</f>
        <v>0</v>
      </c>
      <c r="C38" s="137" t="str">
        <f t="shared" ca="1" si="3"/>
        <v>Complete</v>
      </c>
      <c r="D38" s="232" t="str">
        <f>IF(H38=1,"Click here to answer question 6 for Cobalt","")</f>
        <v/>
      </c>
      <c r="E38" s="17" t="s">
        <v>13</v>
      </c>
      <c r="F38" s="85">
        <f>F23</f>
        <v>0</v>
      </c>
      <c r="G38" s="63">
        <f t="shared" si="8"/>
        <v>1</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6">
      <c r="A39" s="81" t="str">
        <f ca="1">Declaration!B57</f>
        <v>Mica</v>
      </c>
      <c r="B39" s="80">
        <f>Declaration!D57</f>
        <v>0</v>
      </c>
      <c r="C39" s="137" t="str">
        <f t="shared" ca="1" si="3"/>
        <v>Complete</v>
      </c>
      <c r="D39" s="88" t="str">
        <f>IF(H39=1,"Click here to answer question 6 for Mica","")</f>
        <v/>
      </c>
      <c r="E39" s="17" t="s">
        <v>13</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6"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6"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f>Declaration!D62</f>
        <v>0</v>
      </c>
      <c r="C43" s="137" t="str">
        <f t="shared" ca="1" si="3"/>
        <v>Complete</v>
      </c>
      <c r="D43" s="232" t="str">
        <f>IF(H43=1,"Click here to answer question 7 for Cobalt","")</f>
        <v/>
      </c>
      <c r="E43" s="17" t="s">
        <v>15</v>
      </c>
      <c r="F43" s="85">
        <f>F23</f>
        <v>0</v>
      </c>
      <c r="G43" s="63">
        <f t="shared" si="8"/>
        <v>1</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2">
      <c r="A47" s="80" t="str">
        <f ca="1">Declaration!B68</f>
        <v>Question</v>
      </c>
      <c r="B47" s="83"/>
      <c r="C47" s="83"/>
      <c r="D47" s="87"/>
      <c r="E47" s="17" t="s">
        <v>18</v>
      </c>
      <c r="F47" s="84"/>
      <c r="G47" s="84"/>
      <c r="H47" s="84"/>
    </row>
    <row r="48" spans="1:10" ht="39">
      <c r="A48" s="80" t="str">
        <f ca="1">Declaration!B69</f>
        <v>A. Have you established a responsible minerals sourcing policy?</v>
      </c>
      <c r="B48" s="80" t="str">
        <f>Declaration!D69</f>
        <v>Yes</v>
      </c>
      <c r="C48" s="137" t="str">
        <f t="shared" ca="1" si="3"/>
        <v>Complete</v>
      </c>
      <c r="D48" s="230" t="str">
        <f>IF(H48=1,"Click here to answer question (A)","")</f>
        <v/>
      </c>
      <c r="E48" s="17" t="s">
        <v>15</v>
      </c>
      <c r="F48" s="85">
        <f>IF(SUM(F$23:F$24)=0,0,1)</f>
        <v>0</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39">
      <c r="A49" s="80" t="str">
        <f ca="1">Declaration!B71</f>
        <v xml:space="preserve">B. Is your responsible minerals sourcing policy publicly available on your website? (Note – If yes, the user shall specify the URL in the comment field.) </v>
      </c>
      <c r="B49" s="80" t="str">
        <f>Declaration!D71</f>
        <v>Yes</v>
      </c>
      <c r="C49" s="137" t="str">
        <f ca="1">IF(H49=1,J49,I49)</f>
        <v>Complete</v>
      </c>
      <c r="D49" s="195" t="str">
        <f>IF(H49=1,"Click here to answer question (B)","")</f>
        <v/>
      </c>
      <c r="E49" s="17" t="s">
        <v>15</v>
      </c>
      <c r="F49" s="85">
        <f t="shared" ref="F49:F58" si="10">F$48</f>
        <v>0</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57</v>
      </c>
      <c r="B50" s="80" t="str">
        <f>Declaration!G71</f>
        <v>https://www.schurter.com/de/data/download/sustainability-report-2022</v>
      </c>
      <c r="C50" s="80" t="str">
        <f ca="1">IF(H50=1,J50,I50)</f>
        <v>Complete</v>
      </c>
      <c r="D50" s="206" t="str">
        <f>IF(H50=1,"Click here to answer question (C)","")</f>
        <v/>
      </c>
      <c r="E50" s="17" t="s">
        <v>15</v>
      </c>
      <c r="F50" s="85">
        <f>IF(AND(F49=1,B49="Yes"),1,0)</f>
        <v>0</v>
      </c>
      <c r="G50" s="63">
        <f>IF(LEN(B50)&gt;1,0,1)</f>
        <v>0</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
      <c r="A52" s="80" t="str">
        <f ca="1">Declaration!B74</f>
        <v>Cobalt</v>
      </c>
      <c r="B52" s="80">
        <f>Declaration!D74</f>
        <v>0</v>
      </c>
      <c r="C52" s="137" t="str">
        <f t="shared" ca="1" si="3"/>
        <v>Complete</v>
      </c>
      <c r="D52" s="195" t="str">
        <f>IF(H52=1,"Click here to answer question (C)","")</f>
        <v/>
      </c>
      <c r="E52" s="17"/>
      <c r="F52" s="85">
        <f>F23*F$48</f>
        <v>0</v>
      </c>
      <c r="G52" s="63">
        <f t="shared" si="8"/>
        <v>1</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
      <c r="A53" s="80" t="str">
        <f ca="1">Declaration!B75</f>
        <v>Mica</v>
      </c>
      <c r="B53" s="80">
        <f>Declaration!D75</f>
        <v>0</v>
      </c>
      <c r="C53" s="137" t="str">
        <f t="shared" ca="1" si="3"/>
        <v>Complete</v>
      </c>
      <c r="D53" s="195" t="str">
        <f>IF(H53=1,"Click here to answer question (C)","")</f>
        <v/>
      </c>
      <c r="E53" s="17"/>
      <c r="F53" s="85">
        <f>F24*F$48</f>
        <v>0</v>
      </c>
      <c r="G53" s="63">
        <f t="shared" si="8"/>
        <v>1</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0</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No</v>
      </c>
      <c r="C55" s="137" t="str">
        <f t="shared" ca="1" si="3"/>
        <v>Complete</v>
      </c>
      <c r="D55" s="195" t="str">
        <f>IF(H55=1,"Click here to answer question (E)","")</f>
        <v/>
      </c>
      <c r="E55" s="17" t="s">
        <v>15</v>
      </c>
      <c r="F55" s="85">
        <f t="shared" si="10"/>
        <v>0</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 xml:space="preserve">F. Do you review due diligence information received from your suppliers against your company’s expectations? </v>
      </c>
      <c r="B57" s="80" t="str">
        <f>Declaration!D81</f>
        <v>No</v>
      </c>
      <c r="C57" s="137" t="str">
        <f ca="1">IF(H57=1,J57,I57)</f>
        <v>Complete</v>
      </c>
      <c r="D57" s="195" t="str">
        <f>IF(H57=1,"Click here to answer question (F)","")</f>
        <v/>
      </c>
      <c r="E57" s="17" t="s">
        <v>15</v>
      </c>
      <c r="F57" s="85">
        <f t="shared" si="10"/>
        <v>0</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 xml:space="preserve">G. Does your review process include corrective action management? </v>
      </c>
      <c r="B58" s="80" t="str">
        <f>Declaration!D83</f>
        <v>No</v>
      </c>
      <c r="C58" s="137" t="str">
        <f t="shared" ca="1" si="3"/>
        <v>Complete</v>
      </c>
      <c r="D58" s="195" t="str">
        <f>IF(H58=1,"Click here to answer question (G)","")</f>
        <v/>
      </c>
      <c r="E58" s="17" t="s">
        <v>15</v>
      </c>
      <c r="F58" s="85">
        <f t="shared" si="10"/>
        <v>0</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58</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39">
      <c r="A60" s="136" t="s">
        <v>59</v>
      </c>
      <c r="B60" s="80"/>
      <c r="C60" s="137" t="str">
        <f ca="1">IF(H60=1,J60,I60)</f>
        <v>Complete</v>
      </c>
      <c r="D60" s="222" t="str">
        <f>IF(H60=0,"","Click here to provide smelter information")</f>
        <v/>
      </c>
      <c r="E60" s="17" t="s">
        <v>15</v>
      </c>
      <c r="F60" s="85">
        <f>F23</f>
        <v>0</v>
      </c>
      <c r="G60" s="63">
        <f>IF(AND(COUNTIF(SmelterIdetifiedForMetal,"Cobalt")&gt;0,COUNTIF('Smelter List'!AB$5:AB$2500,"Cobalt?*")&gt;0),0,1)</f>
        <v>1</v>
      </c>
      <c r="H60" s="64">
        <f>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60</v>
      </c>
      <c r="B61" s="80"/>
      <c r="C61" s="137" t="str">
        <f ca="1">IF(H61=1,J61,I61)</f>
        <v>Complete</v>
      </c>
      <c r="D61" s="222" t="str">
        <f>IF(H61=0,"","Click here to provide smelter information")</f>
        <v/>
      </c>
      <c r="E61" s="17" t="s">
        <v>15</v>
      </c>
      <c r="F61" s="85">
        <f>F24</f>
        <v>0</v>
      </c>
      <c r="G61" s="63">
        <f>IF(AND(COUNTIF(SmelterIdetifiedForMetal,"Mica")&gt;0,COUNTIF('Smelter List'!AB$5:AB$2500,"Mica?*")&gt;0),0,1)</f>
        <v>1</v>
      </c>
      <c r="H61" s="64">
        <f>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Complete</v>
      </c>
      <c r="K62" s="135"/>
    </row>
    <row r="63" spans="1:12" ht="41.1" hidden="1" customHeight="1">
      <c r="A63" s="81"/>
      <c r="B63" s="80"/>
      <c r="C63" s="80"/>
      <c r="D63" s="86"/>
      <c r="E63" s="17" t="s">
        <v>15</v>
      </c>
      <c r="F63" s="85"/>
      <c r="G63" s="63"/>
      <c r="H63" s="64"/>
      <c r="I63" s="132" t="str">
        <f ca="1">OFFSET(L!$C$1,MATCH("Checker"&amp;"Comp",L!$A:$A,0)-1,SL,,)</f>
        <v>Complete</v>
      </c>
      <c r="K63" s="135"/>
    </row>
    <row r="64" spans="1:12" ht="25.2">
      <c r="A64" s="142" t="s">
        <v>61</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62</v>
      </c>
      <c r="K64" s="135"/>
      <c r="L64" s="16" t="s">
        <v>63</v>
      </c>
    </row>
    <row r="65" spans="8:8">
      <c r="H65" s="16">
        <f ca="1">SUM(H4:H64)</f>
        <v>0</v>
      </c>
    </row>
    <row r="68" spans="8:8" ht="13.2" thickBot="1"/>
  </sheetData>
  <sheetProtection algorithmName="SHA-512" hashValue="8WPLUx32+APCqVrUnxpEkBnYFMddyHW3EDhy2U3sJ/+nh9TP487/2fRTLjEQo9pu41kuMXu762ViwY5b4Ny1sw==" saltValue="9tXLMRADjRyZ5uE88oo7YQ=="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90625" defaultRowHeight="12.6"/>
  <cols>
    <col min="1" max="1" width="3.08984375" style="16" customWidth="1"/>
    <col min="2" max="2" width="39.90625" style="92" customWidth="1"/>
    <col min="3" max="3" width="39.90625" style="16" customWidth="1"/>
    <col min="4" max="4" width="58.90625" style="16" customWidth="1"/>
    <col min="5" max="5" width="1.7265625" style="16" customWidth="1"/>
    <col min="6" max="6" width="71.90625" customWidth="1"/>
    <col min="7" max="35" width="9" customWidth="1"/>
    <col min="36" max="16384" width="8.90625" style="18"/>
  </cols>
  <sheetData>
    <row r="1" spans="1:35" ht="34.5" customHeight="1" thickTop="1">
      <c r="A1" s="402" t="str">
        <f ca="1">OFFSET(L!$C$1,MATCH("Product List"&amp;ADDRESS(ROW(),COLUMN(),4),L!$A:$A,0)-1,SL,,)</f>
        <v>Completion required only if reporting level "Product (or List of Products)" selected on the 'Declaration' worksheet.</v>
      </c>
      <c r="B1" s="403"/>
      <c r="C1" s="403"/>
      <c r="D1" s="403"/>
      <c r="E1" s="108"/>
    </row>
    <row r="2" spans="1:35" ht="13.2">
      <c r="A2" s="20"/>
      <c r="B2" s="110"/>
      <c r="C2" s="110"/>
      <c r="D2"/>
      <c r="E2" s="21"/>
    </row>
    <row r="3" spans="1:35" ht="13.2">
      <c r="A3" s="20"/>
      <c r="B3" s="110"/>
      <c r="C3" s="110"/>
      <c r="D3" s="110"/>
      <c r="E3" s="21"/>
    </row>
    <row r="4" spans="1:35" ht="15.75" customHeight="1">
      <c r="A4" s="20"/>
      <c r="B4" s="401" t="s">
        <v>50</v>
      </c>
      <c r="C4" s="401"/>
      <c r="D4" s="401"/>
      <c r="E4" s="21"/>
    </row>
    <row r="5" spans="1:35" ht="1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404" t="str">
        <f ca="1">OFFSET(L!$C$1,MATCH("General"&amp;"Cpy",L!$A:$A,0)-1,SL,,)</f>
        <v>© 2024 Responsible Minerals Initiative. All rights reserved.</v>
      </c>
      <c r="C1001" s="404"/>
      <c r="D1001" s="404"/>
      <c r="E1001" s="22"/>
    </row>
    <row r="1002" spans="1:35" ht="13.2"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Normal="100" workbookViewId="0">
      <pane ySplit="4" topLeftCell="A5" activePane="bottomLeft" state="frozen"/>
      <selection activeCell="B24" sqref="B24:J24"/>
      <selection pane="bottomLeft" activeCell="A5" sqref="A5"/>
    </sheetView>
  </sheetViews>
  <sheetFormatPr defaultColWidth="8.90625" defaultRowHeight="12.6"/>
  <cols>
    <col min="1" max="1" width="9.08984375" style="157" bestFit="1" customWidth="1"/>
    <col min="2" max="2" width="42.90625" style="157" customWidth="1"/>
    <col min="3" max="3" width="40.08984375" style="157" customWidth="1"/>
    <col min="4" max="4" width="22.90625" style="157" customWidth="1"/>
    <col min="5" max="5" width="12.7265625" style="157" customWidth="1"/>
    <col min="6" max="6" width="12.7265625" style="158" customWidth="1"/>
    <col min="7" max="7" width="15.26953125" style="157" customWidth="1"/>
    <col min="8" max="8" width="23.90625" style="157" customWidth="1"/>
    <col min="9" max="9" width="28.08984375" style="157" customWidth="1"/>
    <col min="10" max="10" width="38.7265625" style="157" hidden="1" customWidth="1"/>
    <col min="11" max="11" width="24.08984375" style="157" hidden="1" customWidth="1"/>
    <col min="12" max="12" width="17.453125" style="157" customWidth="1"/>
    <col min="13" max="13" width="16.08984375" style="157" customWidth="1"/>
    <col min="14" max="16384" width="8.90625" style="157"/>
  </cols>
  <sheetData>
    <row r="1" spans="1:13" ht="180" customHeight="1">
      <c r="A1" s="40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5"/>
      <c r="C1" s="405"/>
      <c r="D1" s="405"/>
      <c r="E1" s="405"/>
      <c r="F1" s="405"/>
      <c r="G1" s="405"/>
    </row>
    <row r="2" spans="1:13">
      <c r="A2" s="406"/>
      <c r="B2" s="406"/>
      <c r="C2" s="406"/>
      <c r="D2" s="406"/>
      <c r="E2" s="406"/>
      <c r="F2" s="406"/>
      <c r="G2" s="406"/>
      <c r="H2" s="406"/>
      <c r="I2" s="406"/>
    </row>
    <row r="3" spans="1:13">
      <c r="A3" s="406"/>
      <c r="B3" s="406"/>
      <c r="C3" s="406"/>
      <c r="D3" s="406"/>
      <c r="E3" s="406"/>
      <c r="F3" s="406"/>
      <c r="G3" s="406"/>
      <c r="H3" s="406"/>
      <c r="I3" s="406"/>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6" t="s">
        <v>71</v>
      </c>
      <c r="E5" s="306" t="s">
        <v>12528</v>
      </c>
      <c r="F5" s="158" t="s">
        <v>12</v>
      </c>
      <c r="G5" s="306"/>
      <c r="H5" s="306" t="s">
        <v>12529</v>
      </c>
      <c r="I5" s="306" t="s">
        <v>74</v>
      </c>
      <c r="J5" s="157" t="str">
        <f>A5&amp;B5</f>
        <v>CobaltAnhui Hanrui New Material Co., Ltd.</v>
      </c>
      <c r="K5" s="157" t="str">
        <f>A5&amp;B5</f>
        <v>CobaltAnhui Hanrui New Material Co., Ltd.</v>
      </c>
    </row>
    <row r="6" spans="1:13">
      <c r="A6" s="157" t="s">
        <v>43</v>
      </c>
      <c r="B6" s="157" t="s">
        <v>12751</v>
      </c>
      <c r="C6" s="157" t="s">
        <v>12751</v>
      </c>
      <c r="D6" s="306" t="s">
        <v>328</v>
      </c>
      <c r="E6" s="306" t="s">
        <v>12752</v>
      </c>
      <c r="F6" s="158" t="s">
        <v>12</v>
      </c>
      <c r="G6" s="306"/>
      <c r="H6" s="306" t="s">
        <v>12753</v>
      </c>
      <c r="I6" s="306" t="s">
        <v>12748</v>
      </c>
      <c r="J6" s="157" t="str">
        <f t="shared" ref="J6:J69" si="0">A6&amp;B6</f>
        <v>CobaltAttero Recycling Pvt Ltd</v>
      </c>
      <c r="K6" s="157" t="str">
        <f t="shared" ref="K6:K69" si="1">A6&amp;B6</f>
        <v>CobaltAttero Recycling Pvt Ltd</v>
      </c>
    </row>
    <row r="7" spans="1:13">
      <c r="A7" s="157" t="s">
        <v>43</v>
      </c>
      <c r="B7" s="157" t="s">
        <v>12577</v>
      </c>
      <c r="C7" s="157" t="s">
        <v>12545</v>
      </c>
      <c r="D7" s="306" t="s">
        <v>66</v>
      </c>
      <c r="E7" s="306" t="s">
        <v>12544</v>
      </c>
      <c r="F7" s="158" t="s">
        <v>12</v>
      </c>
      <c r="G7" s="306"/>
      <c r="H7" s="306" t="s">
        <v>68</v>
      </c>
      <c r="I7" s="306" t="s">
        <v>69</v>
      </c>
      <c r="J7" s="157" t="str">
        <f t="shared" si="0"/>
        <v>CobaltCDM Lubumbashi</v>
      </c>
      <c r="K7" s="157" t="str">
        <f t="shared" si="1"/>
        <v>CobaltCDM Lubumbashi</v>
      </c>
    </row>
    <row r="8" spans="1:13">
      <c r="A8" s="157" t="s">
        <v>43</v>
      </c>
      <c r="B8" s="157" t="s">
        <v>65</v>
      </c>
      <c r="C8" s="157" t="s">
        <v>65</v>
      </c>
      <c r="D8" s="306" t="s">
        <v>66</v>
      </c>
      <c r="E8" s="306" t="s">
        <v>67</v>
      </c>
      <c r="F8" s="158" t="s">
        <v>12</v>
      </c>
      <c r="G8" s="306"/>
      <c r="H8" s="306" t="s">
        <v>68</v>
      </c>
      <c r="I8" s="306" t="s">
        <v>69</v>
      </c>
      <c r="J8" s="157" t="str">
        <f t="shared" si="0"/>
        <v>CobaltChemaf Etoile</v>
      </c>
      <c r="K8" s="157" t="str">
        <f t="shared" si="1"/>
        <v>CobaltChemaf Etoile</v>
      </c>
    </row>
    <row r="9" spans="1:13">
      <c r="A9" s="157" t="s">
        <v>43</v>
      </c>
      <c r="B9" s="157" t="s">
        <v>70</v>
      </c>
      <c r="C9" s="157" t="s">
        <v>70</v>
      </c>
      <c r="D9" s="306" t="s">
        <v>71</v>
      </c>
      <c r="E9" s="306" t="s">
        <v>72</v>
      </c>
      <c r="F9" s="158" t="s">
        <v>12</v>
      </c>
      <c r="G9" s="306"/>
      <c r="H9" s="306" t="s">
        <v>73</v>
      </c>
      <c r="I9" s="306"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6" t="s">
        <v>71</v>
      </c>
      <c r="E10" s="306" t="s">
        <v>72</v>
      </c>
      <c r="F10" s="158" t="s">
        <v>12</v>
      </c>
      <c r="G10" s="306"/>
      <c r="H10" s="306" t="s">
        <v>73</v>
      </c>
      <c r="I10" s="306" t="s">
        <v>74</v>
      </c>
      <c r="J10" s="157" t="str">
        <f t="shared" si="0"/>
        <v>CobaltChizhou Xi’en New Material Technology Co., Ltd.</v>
      </c>
      <c r="K10" s="157" t="str">
        <f t="shared" si="1"/>
        <v>CobaltChizhou Xi’en New Material Technology Co., Ltd.</v>
      </c>
    </row>
    <row r="11" spans="1:13">
      <c r="A11" s="157" t="s">
        <v>43</v>
      </c>
      <c r="B11" s="157" t="s">
        <v>76</v>
      </c>
      <c r="C11" s="157" t="s">
        <v>76</v>
      </c>
      <c r="D11" s="306" t="s">
        <v>77</v>
      </c>
      <c r="E11" s="306" t="s">
        <v>78</v>
      </c>
      <c r="F11" s="158" t="s">
        <v>12</v>
      </c>
      <c r="G11" s="306"/>
      <c r="H11" s="306" t="s">
        <v>79</v>
      </c>
      <c r="I11" s="306" t="s">
        <v>7841</v>
      </c>
      <c r="J11" s="157" t="str">
        <f t="shared" si="0"/>
        <v>CobaltCompagnie de Tifnout Tiranimine</v>
      </c>
      <c r="K11" s="157" t="str">
        <f t="shared" si="1"/>
        <v>CobaltCompagnie de Tifnout Tiranimine</v>
      </c>
    </row>
    <row r="12" spans="1:13">
      <c r="A12" s="157" t="s">
        <v>43</v>
      </c>
      <c r="B12" s="157" t="s">
        <v>80</v>
      </c>
      <c r="C12" s="157" t="s">
        <v>76</v>
      </c>
      <c r="D12" s="306" t="s">
        <v>77</v>
      </c>
      <c r="E12" s="306" t="s">
        <v>78</v>
      </c>
      <c r="F12" s="158" t="s">
        <v>12</v>
      </c>
      <c r="G12" s="306"/>
      <c r="H12" s="306" t="s">
        <v>79</v>
      </c>
      <c r="I12" s="306" t="s">
        <v>7841</v>
      </c>
      <c r="J12" s="157" t="str">
        <f t="shared" si="0"/>
        <v>CobaltComplexe hydrométallurgique de Guemassa</v>
      </c>
      <c r="K12" s="157" t="str">
        <f t="shared" si="1"/>
        <v>CobaltComplexe hydrométallurgique de Guemassa</v>
      </c>
    </row>
    <row r="13" spans="1:13">
      <c r="A13" s="157" t="s">
        <v>43</v>
      </c>
      <c r="B13" s="157" t="s">
        <v>81</v>
      </c>
      <c r="C13" s="157" t="s">
        <v>81</v>
      </c>
      <c r="D13" s="306" t="s">
        <v>82</v>
      </c>
      <c r="E13" s="306" t="s">
        <v>83</v>
      </c>
      <c r="F13" s="158" t="s">
        <v>12</v>
      </c>
      <c r="G13" s="306"/>
      <c r="H13" s="306" t="s">
        <v>84</v>
      </c>
      <c r="I13" s="306" t="s">
        <v>85</v>
      </c>
      <c r="J13" s="157" t="str">
        <f t="shared" si="0"/>
        <v>CobaltCoreMax Corporation</v>
      </c>
      <c r="K13" s="157" t="str">
        <f t="shared" si="1"/>
        <v>CobaltCoreMax Corporation</v>
      </c>
    </row>
    <row r="14" spans="1:13">
      <c r="A14" s="157" t="s">
        <v>43</v>
      </c>
      <c r="B14" s="157" t="s">
        <v>86</v>
      </c>
      <c r="C14" s="157" t="s">
        <v>86</v>
      </c>
      <c r="D14" s="306" t="s">
        <v>87</v>
      </c>
      <c r="E14" s="306" t="s">
        <v>88</v>
      </c>
      <c r="F14" s="158" t="s">
        <v>12</v>
      </c>
      <c r="G14" s="306"/>
      <c r="H14" s="306" t="s">
        <v>89</v>
      </c>
      <c r="I14" s="306" t="s">
        <v>90</v>
      </c>
      <c r="J14" s="157" t="str">
        <f t="shared" si="0"/>
        <v>CobaltCosmo Chemical, Ltd.</v>
      </c>
      <c r="K14" s="157" t="str">
        <f t="shared" si="1"/>
        <v>CobaltCosmo Chemical, Ltd.</v>
      </c>
    </row>
    <row r="15" spans="1:13">
      <c r="A15" s="157" t="s">
        <v>43</v>
      </c>
      <c r="B15" s="157" t="s">
        <v>91</v>
      </c>
      <c r="C15" s="157" t="s">
        <v>86</v>
      </c>
      <c r="D15" s="306" t="s">
        <v>87</v>
      </c>
      <c r="E15" s="306" t="s">
        <v>88</v>
      </c>
      <c r="F15" s="158" t="s">
        <v>12</v>
      </c>
      <c r="G15" s="306"/>
      <c r="H15" s="306" t="s">
        <v>89</v>
      </c>
      <c r="I15" s="306" t="s">
        <v>90</v>
      </c>
      <c r="J15" s="157" t="str">
        <f t="shared" si="0"/>
        <v>CobaltCosmo EcoChem Co., Ltd.</v>
      </c>
      <c r="K15" s="157" t="str">
        <f t="shared" si="1"/>
        <v>CobaltCosmo EcoChem Co., Ltd.</v>
      </c>
    </row>
    <row r="16" spans="1:13">
      <c r="A16" s="157" t="s">
        <v>43</v>
      </c>
      <c r="B16" s="157" t="s">
        <v>92</v>
      </c>
      <c r="C16" s="157" t="s">
        <v>92</v>
      </c>
      <c r="D16" s="306" t="s">
        <v>93</v>
      </c>
      <c r="E16" s="306" t="s">
        <v>94</v>
      </c>
      <c r="F16" s="158" t="s">
        <v>12</v>
      </c>
      <c r="G16" s="306"/>
      <c r="H16" s="306" t="s">
        <v>95</v>
      </c>
      <c r="I16" s="306" t="s">
        <v>95</v>
      </c>
      <c r="J16" s="157" t="str">
        <f t="shared" si="0"/>
        <v>CobaltDynatec Madagascar Company</v>
      </c>
      <c r="K16" s="157" t="str">
        <f t="shared" si="1"/>
        <v>CobaltDynatec Madagascar Company</v>
      </c>
    </row>
    <row r="17" spans="1:11">
      <c r="A17" s="157" t="s">
        <v>43</v>
      </c>
      <c r="B17" s="157" t="s">
        <v>12754</v>
      </c>
      <c r="C17" s="157" t="s">
        <v>12754</v>
      </c>
      <c r="D17" s="306" t="s">
        <v>87</v>
      </c>
      <c r="E17" s="306" t="s">
        <v>12755</v>
      </c>
      <c r="F17" s="158" t="s">
        <v>12</v>
      </c>
      <c r="G17" s="306"/>
      <c r="H17" s="306" t="s">
        <v>12756</v>
      </c>
      <c r="I17" s="306" t="s">
        <v>6908</v>
      </c>
      <c r="J17" s="157" t="str">
        <f t="shared" si="0"/>
        <v>CobaltEcopro Materials Co., Ltd.</v>
      </c>
      <c r="K17" s="157" t="str">
        <f t="shared" si="1"/>
        <v>CobaltEcopro Materials Co., Ltd.</v>
      </c>
    </row>
    <row r="18" spans="1:11">
      <c r="A18" s="157" t="s">
        <v>43</v>
      </c>
      <c r="B18" s="157" t="s">
        <v>12705</v>
      </c>
      <c r="C18" s="157" t="s">
        <v>12705</v>
      </c>
      <c r="D18" s="306" t="s">
        <v>2230</v>
      </c>
      <c r="E18" s="306" t="s">
        <v>12706</v>
      </c>
      <c r="F18" s="158" t="s">
        <v>12</v>
      </c>
      <c r="G18" s="306"/>
      <c r="H18" s="306" t="s">
        <v>11470</v>
      </c>
      <c r="I18" s="306" t="s">
        <v>11470</v>
      </c>
      <c r="J18" s="157" t="str">
        <f t="shared" si="0"/>
        <v>CobaltEti Bakir A.S</v>
      </c>
      <c r="K18" s="157" t="str">
        <f t="shared" si="1"/>
        <v>CobaltEti Bakir A.S</v>
      </c>
    </row>
    <row r="19" spans="1:11">
      <c r="A19" s="157" t="s">
        <v>43</v>
      </c>
      <c r="B19" s="157" t="s">
        <v>12707</v>
      </c>
      <c r="C19" s="157" t="s">
        <v>12705</v>
      </c>
      <c r="D19" s="306" t="s">
        <v>2230</v>
      </c>
      <c r="E19" s="306" t="s">
        <v>12706</v>
      </c>
      <c r="F19" s="158" t="s">
        <v>12</v>
      </c>
      <c r="G19" s="306"/>
      <c r="H19" s="306" t="s">
        <v>11470</v>
      </c>
      <c r="I19" s="306" t="s">
        <v>11470</v>
      </c>
      <c r="J19" s="157" t="str">
        <f t="shared" si="0"/>
        <v>CobaltEti Bakır A.S</v>
      </c>
      <c r="K19" s="157" t="str">
        <f t="shared" si="1"/>
        <v>CobaltEti Bakır A.S</v>
      </c>
    </row>
    <row r="20" spans="1:11">
      <c r="A20" s="157" t="s">
        <v>43</v>
      </c>
      <c r="B20" s="157" t="s">
        <v>12708</v>
      </c>
      <c r="C20" s="157" t="s">
        <v>12705</v>
      </c>
      <c r="D20" s="306" t="s">
        <v>2230</v>
      </c>
      <c r="E20" s="306" t="s">
        <v>12706</v>
      </c>
      <c r="F20" s="158" t="s">
        <v>12</v>
      </c>
      <c r="G20" s="306"/>
      <c r="H20" s="306" t="s">
        <v>11470</v>
      </c>
      <c r="I20" s="306" t="s">
        <v>11470</v>
      </c>
      <c r="J20" s="157" t="str">
        <f t="shared" si="0"/>
        <v>CobaltEti Bakır A.Ş</v>
      </c>
      <c r="K20" s="157" t="str">
        <f t="shared" si="1"/>
        <v>CobaltEti Bakır A.Ş</v>
      </c>
    </row>
    <row r="21" spans="1:11">
      <c r="A21" s="157" t="s">
        <v>43</v>
      </c>
      <c r="B21" s="157" t="s">
        <v>12757</v>
      </c>
      <c r="C21" s="157" t="s">
        <v>12757</v>
      </c>
      <c r="D21" s="306" t="s">
        <v>66</v>
      </c>
      <c r="E21" s="306" t="s">
        <v>12758</v>
      </c>
      <c r="F21" s="158" t="s">
        <v>12</v>
      </c>
      <c r="G21" s="306"/>
      <c r="H21" s="306" t="s">
        <v>12759</v>
      </c>
      <c r="I21" s="306" t="s">
        <v>69</v>
      </c>
      <c r="J21" s="157" t="str">
        <f t="shared" si="0"/>
        <v>CobaltExcellen Minerals SARL</v>
      </c>
      <c r="K21" s="157" t="str">
        <f t="shared" si="1"/>
        <v>CobaltExcellen Minerals SARL</v>
      </c>
    </row>
    <row r="22" spans="1:11">
      <c r="A22" s="157" t="s">
        <v>43</v>
      </c>
      <c r="B22" s="157" t="s">
        <v>96</v>
      </c>
      <c r="C22" s="157" t="s">
        <v>96</v>
      </c>
      <c r="D22" s="306" t="s">
        <v>71</v>
      </c>
      <c r="E22" s="306" t="s">
        <v>97</v>
      </c>
      <c r="F22" s="158" t="s">
        <v>12</v>
      </c>
      <c r="G22" s="306"/>
      <c r="H22" s="306" t="s">
        <v>98</v>
      </c>
      <c r="I22" s="306" t="s">
        <v>99</v>
      </c>
      <c r="J22" s="157" t="str">
        <f t="shared" si="0"/>
        <v>CobaltFairsky Industrial Co., Limited</v>
      </c>
      <c r="K22" s="157" t="str">
        <f t="shared" si="1"/>
        <v>CobaltFairsky Industrial Co., Limited</v>
      </c>
    </row>
    <row r="23" spans="1:11">
      <c r="A23" s="157" t="s">
        <v>43</v>
      </c>
      <c r="B23" s="157" t="s">
        <v>100</v>
      </c>
      <c r="C23" s="157" t="s">
        <v>100</v>
      </c>
      <c r="D23" s="306" t="s">
        <v>101</v>
      </c>
      <c r="E23" s="306" t="s">
        <v>102</v>
      </c>
      <c r="F23" s="158" t="s">
        <v>12</v>
      </c>
      <c r="G23" s="306"/>
      <c r="H23" s="306" t="s">
        <v>103</v>
      </c>
      <c r="I23" s="306" t="s">
        <v>104</v>
      </c>
      <c r="J23" s="157" t="str">
        <f t="shared" si="0"/>
        <v>CobaltFort Saskatchewan Metals Facility</v>
      </c>
      <c r="K23" s="157" t="str">
        <f t="shared" si="1"/>
        <v>CobaltFort Saskatchewan Metals Facility</v>
      </c>
    </row>
    <row r="24" spans="1:11">
      <c r="A24" s="157" t="s">
        <v>43</v>
      </c>
      <c r="B24" s="157" t="s">
        <v>105</v>
      </c>
      <c r="C24" s="157" t="s">
        <v>106</v>
      </c>
      <c r="D24" s="306" t="s">
        <v>107</v>
      </c>
      <c r="E24" s="306" t="s">
        <v>108</v>
      </c>
      <c r="F24" s="158" t="s">
        <v>12</v>
      </c>
      <c r="G24" s="306"/>
      <c r="H24" s="306" t="s">
        <v>109</v>
      </c>
      <c r="I24" s="306" t="s">
        <v>110</v>
      </c>
      <c r="J24" s="157" t="str">
        <f t="shared" si="0"/>
        <v>CobaltFreeport Kokkola</v>
      </c>
      <c r="K24" s="157" t="str">
        <f t="shared" si="1"/>
        <v>CobaltFreeport Kokkola</v>
      </c>
    </row>
    <row r="25" spans="1:11">
      <c r="A25" s="157" t="s">
        <v>43</v>
      </c>
      <c r="B25" s="157" t="s">
        <v>12531</v>
      </c>
      <c r="C25" s="157" t="s">
        <v>12531</v>
      </c>
      <c r="D25" s="306" t="s">
        <v>71</v>
      </c>
      <c r="E25" s="306" t="s">
        <v>12530</v>
      </c>
      <c r="F25" s="158" t="s">
        <v>12</v>
      </c>
      <c r="G25" s="306"/>
      <c r="H25" s="306" t="s">
        <v>12532</v>
      </c>
      <c r="I25" s="306"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6" t="s">
        <v>71</v>
      </c>
      <c r="E26" s="306" t="s">
        <v>12762</v>
      </c>
      <c r="F26" s="158" t="s">
        <v>12</v>
      </c>
      <c r="G26" s="306"/>
      <c r="H26" s="306" t="s">
        <v>12763</v>
      </c>
      <c r="I26" s="306" t="s">
        <v>120</v>
      </c>
      <c r="J26" s="157" t="str">
        <f t="shared" si="0"/>
        <v>CobaltGanzhou Hanrui</v>
      </c>
      <c r="K26" s="157" t="str">
        <f t="shared" si="1"/>
        <v>CobaltGanzhou Hanrui</v>
      </c>
    </row>
    <row r="27" spans="1:11">
      <c r="A27" s="157" t="s">
        <v>43</v>
      </c>
      <c r="B27" s="157" t="s">
        <v>12761</v>
      </c>
      <c r="C27" s="157" t="s">
        <v>12761</v>
      </c>
      <c r="D27" s="306" t="s">
        <v>71</v>
      </c>
      <c r="E27" s="306" t="s">
        <v>12762</v>
      </c>
      <c r="F27" s="158" t="s">
        <v>12</v>
      </c>
      <c r="G27" s="306"/>
      <c r="H27" s="306" t="s">
        <v>12763</v>
      </c>
      <c r="I27" s="306"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6" t="s">
        <v>71</v>
      </c>
      <c r="E28" s="306" t="s">
        <v>114</v>
      </c>
      <c r="F28" s="158" t="s">
        <v>12</v>
      </c>
      <c r="G28" s="306"/>
      <c r="H28" s="306" t="s">
        <v>111</v>
      </c>
      <c r="I28" s="306" t="s">
        <v>112</v>
      </c>
      <c r="J28" s="157" t="str">
        <f t="shared" si="0"/>
        <v>CobaltGanzhou Highpower Technology Co., Ltd.</v>
      </c>
      <c r="K28" s="157" t="str">
        <f t="shared" si="1"/>
        <v>CobaltGanzhou Highpower Technology Co., Ltd.</v>
      </c>
    </row>
    <row r="29" spans="1:11">
      <c r="A29" s="157" t="s">
        <v>43</v>
      </c>
      <c r="B29" s="157" t="s">
        <v>115</v>
      </c>
      <c r="C29" s="157" t="s">
        <v>115</v>
      </c>
      <c r="D29" s="306" t="s">
        <v>71</v>
      </c>
      <c r="E29" s="306" t="s">
        <v>116</v>
      </c>
      <c r="F29" s="158" t="s">
        <v>12</v>
      </c>
      <c r="G29" s="306"/>
      <c r="H29" s="306" t="s">
        <v>111</v>
      </c>
      <c r="I29" s="306"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6" t="s">
        <v>71</v>
      </c>
      <c r="E30" s="306" t="s">
        <v>118</v>
      </c>
      <c r="F30" s="158" t="s">
        <v>12</v>
      </c>
      <c r="G30" s="306"/>
      <c r="H30" s="306" t="s">
        <v>119</v>
      </c>
      <c r="I30" s="306" t="s">
        <v>120</v>
      </c>
      <c r="J30" s="157" t="str">
        <f t="shared" si="0"/>
        <v>CobaltGem (Jiangsu) Cobalt Industry Co., Ltd.</v>
      </c>
      <c r="K30" s="157" t="str">
        <f t="shared" si="1"/>
        <v>CobaltGem (Jiangsu) Cobalt Industry Co., Ltd.</v>
      </c>
    </row>
    <row r="31" spans="1:11">
      <c r="A31" s="157" t="s">
        <v>43</v>
      </c>
      <c r="B31" s="157" t="s">
        <v>121</v>
      </c>
      <c r="C31" s="157" t="s">
        <v>121</v>
      </c>
      <c r="D31" s="306" t="s">
        <v>122</v>
      </c>
      <c r="E31" s="306" t="s">
        <v>123</v>
      </c>
      <c r="F31" s="158" t="s">
        <v>12</v>
      </c>
      <c r="G31" s="306"/>
      <c r="H31" s="306" t="s">
        <v>124</v>
      </c>
      <c r="I31" s="306" t="s">
        <v>16877</v>
      </c>
      <c r="J31" s="157" t="str">
        <f t="shared" si="0"/>
        <v>CobaltGlencore Nikkelverk Refinery</v>
      </c>
      <c r="K31" s="157" t="str">
        <f t="shared" si="1"/>
        <v>CobaltGlencore Nikkelverk Refinery</v>
      </c>
    </row>
    <row r="32" spans="1:11">
      <c r="A32" s="157" t="s">
        <v>43</v>
      </c>
      <c r="B32" s="157" t="s">
        <v>12764</v>
      </c>
      <c r="C32" s="157" t="s">
        <v>12764</v>
      </c>
      <c r="D32" s="306" t="s">
        <v>71</v>
      </c>
      <c r="E32" s="306" t="s">
        <v>12533</v>
      </c>
      <c r="F32" s="158" t="s">
        <v>12</v>
      </c>
      <c r="G32" s="306"/>
      <c r="H32" s="306" t="s">
        <v>12534</v>
      </c>
      <c r="I32" s="306"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6" t="s">
        <v>71</v>
      </c>
      <c r="E33" s="306" t="s">
        <v>126</v>
      </c>
      <c r="F33" s="158" t="s">
        <v>12</v>
      </c>
      <c r="G33" s="306"/>
      <c r="H33" s="306" t="s">
        <v>127</v>
      </c>
      <c r="I33" s="306" t="s">
        <v>128</v>
      </c>
      <c r="J33" s="157" t="str">
        <f t="shared" si="0"/>
        <v>CobaltGuangdong Jiana Energy Technology Co., Ltd.</v>
      </c>
      <c r="K33" s="157" t="str">
        <f t="shared" si="1"/>
        <v>CobaltGuangdong Jiana Energy Technology Co., Ltd.</v>
      </c>
    </row>
    <row r="34" spans="1:11">
      <c r="A34" s="157" t="s">
        <v>43</v>
      </c>
      <c r="B34" s="157" t="s">
        <v>12765</v>
      </c>
      <c r="C34" s="157" t="s">
        <v>12765</v>
      </c>
      <c r="D34" s="306" t="s">
        <v>71</v>
      </c>
      <c r="E34" s="306" t="s">
        <v>12766</v>
      </c>
      <c r="F34" s="158" t="s">
        <v>12</v>
      </c>
      <c r="G34" s="306"/>
      <c r="H34" s="306" t="s">
        <v>12767</v>
      </c>
      <c r="I34" s="306"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6" t="s">
        <v>71</v>
      </c>
      <c r="E35" s="306" t="s">
        <v>130</v>
      </c>
      <c r="F35" s="158" t="s">
        <v>12</v>
      </c>
      <c r="G35" s="306"/>
      <c r="H35" s="306" t="s">
        <v>131</v>
      </c>
      <c r="I35" s="306" t="s">
        <v>132</v>
      </c>
      <c r="J35" s="157" t="str">
        <f t="shared" si="0"/>
        <v>CobaltGuangxi Yinyi Advanced Material Co., Ltd.</v>
      </c>
      <c r="K35" s="157" t="str">
        <f t="shared" si="1"/>
        <v>CobaltGuangxi Yinyi Advanced Material Co., Ltd.</v>
      </c>
    </row>
    <row r="36" spans="1:11">
      <c r="A36" s="157" t="s">
        <v>43</v>
      </c>
      <c r="B36" s="157" t="s">
        <v>133</v>
      </c>
      <c r="C36" s="157" t="s">
        <v>133</v>
      </c>
      <c r="D36" s="306" t="s">
        <v>71</v>
      </c>
      <c r="E36" s="306" t="s">
        <v>134</v>
      </c>
      <c r="F36" s="158" t="s">
        <v>12</v>
      </c>
      <c r="G36" s="306"/>
      <c r="H36" s="306" t="s">
        <v>135</v>
      </c>
      <c r="I36" s="306"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6" t="s">
        <v>71</v>
      </c>
      <c r="E37" s="306" t="s">
        <v>12710</v>
      </c>
      <c r="F37" s="158" t="s">
        <v>12</v>
      </c>
      <c r="G37" s="306"/>
      <c r="H37" s="306" t="s">
        <v>135</v>
      </c>
      <c r="I37" s="306"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6" t="s">
        <v>139</v>
      </c>
      <c r="E38" s="306" t="s">
        <v>140</v>
      </c>
      <c r="F38" s="158" t="s">
        <v>12</v>
      </c>
      <c r="G38" s="306"/>
      <c r="H38" s="306" t="s">
        <v>141</v>
      </c>
      <c r="I38" s="306" t="s">
        <v>142</v>
      </c>
      <c r="J38" s="157" t="str">
        <f t="shared" si="0"/>
        <v>CobaltHarima Refinery</v>
      </c>
      <c r="K38" s="157" t="str">
        <f t="shared" si="1"/>
        <v>CobaltHarima Refinery</v>
      </c>
    </row>
    <row r="39" spans="1:11">
      <c r="A39" s="157" t="s">
        <v>43</v>
      </c>
      <c r="B39" s="157" t="s">
        <v>138</v>
      </c>
      <c r="C39" s="157" t="s">
        <v>138</v>
      </c>
      <c r="D39" s="306" t="s">
        <v>139</v>
      </c>
      <c r="E39" s="306" t="s">
        <v>140</v>
      </c>
      <c r="F39" s="158" t="s">
        <v>12</v>
      </c>
      <c r="G39" s="306"/>
      <c r="H39" s="306" t="s">
        <v>141</v>
      </c>
      <c r="I39" s="306" t="s">
        <v>142</v>
      </c>
      <c r="J39" s="157" t="str">
        <f t="shared" si="0"/>
        <v>CobaltHarima Refinery, Sumitomo Metal Mining</v>
      </c>
      <c r="K39" s="157" t="str">
        <f t="shared" si="1"/>
        <v>CobaltHarima Refinery, Sumitomo Metal Mining</v>
      </c>
    </row>
    <row r="40" spans="1:11">
      <c r="A40" s="157" t="s">
        <v>43</v>
      </c>
      <c r="B40" s="157" t="s">
        <v>143</v>
      </c>
      <c r="C40" s="157" t="s">
        <v>143</v>
      </c>
      <c r="D40" s="306" t="s">
        <v>71</v>
      </c>
      <c r="E40" s="306" t="s">
        <v>144</v>
      </c>
      <c r="F40" s="158" t="s">
        <v>12</v>
      </c>
      <c r="G40" s="306"/>
      <c r="H40" s="306" t="s">
        <v>145</v>
      </c>
      <c r="I40" s="306" t="s">
        <v>74</v>
      </c>
      <c r="J40" s="157" t="str">
        <f t="shared" si="0"/>
        <v>CobaltHefei Rongjie Metal Technology Co., Ltd.</v>
      </c>
      <c r="K40" s="157" t="str">
        <f t="shared" si="1"/>
        <v>CobaltHefei Rongjie Metal Technology Co., Ltd.</v>
      </c>
    </row>
    <row r="41" spans="1:11">
      <c r="A41" s="157" t="s">
        <v>43</v>
      </c>
      <c r="B41" s="157" t="s">
        <v>146</v>
      </c>
      <c r="C41" s="157" t="s">
        <v>146</v>
      </c>
      <c r="D41" s="306" t="s">
        <v>71</v>
      </c>
      <c r="E41" s="306" t="s">
        <v>147</v>
      </c>
      <c r="F41" s="158" t="s">
        <v>12</v>
      </c>
      <c r="G41" s="306"/>
      <c r="H41" s="306" t="s">
        <v>148</v>
      </c>
      <c r="I41" s="306" t="s">
        <v>149</v>
      </c>
      <c r="J41" s="157" t="str">
        <f t="shared" si="0"/>
        <v>CobaltHunan Brunp Recycling Technology Co., Ltd.</v>
      </c>
      <c r="K41" s="157" t="str">
        <f t="shared" si="1"/>
        <v>CobaltHunan Brunp Recycling Technology Co., Ltd.</v>
      </c>
    </row>
    <row r="42" spans="1:11">
      <c r="A42" s="157" t="s">
        <v>43</v>
      </c>
      <c r="B42" s="157" t="s">
        <v>150</v>
      </c>
      <c r="C42" s="157" t="s">
        <v>150</v>
      </c>
      <c r="D42" s="306" t="s">
        <v>71</v>
      </c>
      <c r="E42" s="306" t="s">
        <v>151</v>
      </c>
      <c r="F42" s="158" t="s">
        <v>12</v>
      </c>
      <c r="G42" s="306"/>
      <c r="H42" s="306" t="s">
        <v>148</v>
      </c>
      <c r="I42" s="306"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6" t="s">
        <v>71</v>
      </c>
      <c r="E43" s="306" t="s">
        <v>151</v>
      </c>
      <c r="F43" s="158" t="s">
        <v>12</v>
      </c>
      <c r="G43" s="306"/>
      <c r="H43" s="306" t="s">
        <v>148</v>
      </c>
      <c r="I43" s="306" t="s">
        <v>149</v>
      </c>
      <c r="J43" s="157" t="str">
        <f t="shared" si="0"/>
        <v>CobaltHunan Hina Advanced Material Co., Ltd.</v>
      </c>
      <c r="K43" s="157" t="str">
        <f t="shared" si="1"/>
        <v>CobaltHunan Hina Advanced Material Co., Ltd.</v>
      </c>
    </row>
    <row r="44" spans="1:11">
      <c r="A44" s="157" t="s">
        <v>43</v>
      </c>
      <c r="B44" s="157" t="s">
        <v>153</v>
      </c>
      <c r="C44" s="157" t="s">
        <v>153</v>
      </c>
      <c r="D44" s="306" t="s">
        <v>71</v>
      </c>
      <c r="E44" s="306" t="s">
        <v>154</v>
      </c>
      <c r="F44" s="158" t="s">
        <v>12</v>
      </c>
      <c r="G44" s="306"/>
      <c r="H44" s="306" t="s">
        <v>155</v>
      </c>
      <c r="I44" s="306" t="s">
        <v>149</v>
      </c>
      <c r="J44" s="157" t="str">
        <f t="shared" si="0"/>
        <v>CobaltHunan Jinxin New Material Holding Co., Ltd.</v>
      </c>
      <c r="K44" s="157" t="str">
        <f t="shared" si="1"/>
        <v>CobaltHunan Jinxin New Material Holding Co., Ltd.</v>
      </c>
    </row>
    <row r="45" spans="1:11">
      <c r="A45" s="157" t="s">
        <v>43</v>
      </c>
      <c r="B45" s="157" t="s">
        <v>12578</v>
      </c>
      <c r="C45" s="157" t="s">
        <v>153</v>
      </c>
      <c r="D45" s="306" t="s">
        <v>71</v>
      </c>
      <c r="E45" s="306" t="s">
        <v>154</v>
      </c>
      <c r="F45" s="158" t="s">
        <v>12</v>
      </c>
      <c r="G45" s="306"/>
      <c r="H45" s="306" t="s">
        <v>155</v>
      </c>
      <c r="I45" s="306" t="s">
        <v>149</v>
      </c>
      <c r="J45" s="157" t="str">
        <f t="shared" si="0"/>
        <v>CobaltHunan Jinxin New Materials Co., Ltd.</v>
      </c>
      <c r="K45" s="157" t="str">
        <f t="shared" si="1"/>
        <v>CobaltHunan Jinxin New Materials Co., Ltd.</v>
      </c>
    </row>
    <row r="46" spans="1:11">
      <c r="A46" s="157" t="s">
        <v>43</v>
      </c>
      <c r="B46" s="157" t="s">
        <v>156</v>
      </c>
      <c r="C46" s="157" t="s">
        <v>156</v>
      </c>
      <c r="D46" s="306" t="s">
        <v>71</v>
      </c>
      <c r="E46" s="306" t="s">
        <v>157</v>
      </c>
      <c r="F46" s="158" t="s">
        <v>12</v>
      </c>
      <c r="G46" s="306"/>
      <c r="H46" s="306" t="s">
        <v>155</v>
      </c>
      <c r="I46" s="306" t="s">
        <v>149</v>
      </c>
      <c r="J46" s="157" t="str">
        <f t="shared" si="0"/>
        <v>CobaltHunan Shiji Yintian New Material Co., Ltd.</v>
      </c>
      <c r="K46" s="157" t="str">
        <f t="shared" si="1"/>
        <v>CobaltHunan Shiji Yintian New Material Co., Ltd.</v>
      </c>
    </row>
    <row r="47" spans="1:11">
      <c r="A47" s="157" t="s">
        <v>43</v>
      </c>
      <c r="B47" s="157" t="s">
        <v>158</v>
      </c>
      <c r="C47" s="157" t="s">
        <v>158</v>
      </c>
      <c r="D47" s="306" t="s">
        <v>71</v>
      </c>
      <c r="E47" s="306" t="s">
        <v>159</v>
      </c>
      <c r="F47" s="158" t="s">
        <v>12</v>
      </c>
      <c r="G47" s="306"/>
      <c r="H47" s="306" t="s">
        <v>148</v>
      </c>
      <c r="I47" s="306" t="s">
        <v>149</v>
      </c>
      <c r="J47" s="157" t="str">
        <f t="shared" si="0"/>
        <v>CobaltHunan Yacheng New Materials Co., Ltd.</v>
      </c>
      <c r="K47" s="157" t="str">
        <f t="shared" si="1"/>
        <v>CobaltHunan Yacheng New Materials Co., Ltd.</v>
      </c>
    </row>
    <row r="48" spans="1:11">
      <c r="A48" s="157" t="s">
        <v>43</v>
      </c>
      <c r="B48" s="157" t="s">
        <v>160</v>
      </c>
      <c r="C48" s="157" t="s">
        <v>150</v>
      </c>
      <c r="D48" s="306" t="s">
        <v>71</v>
      </c>
      <c r="E48" s="306" t="s">
        <v>151</v>
      </c>
      <c r="F48" s="158" t="s">
        <v>12</v>
      </c>
      <c r="G48" s="306"/>
      <c r="H48" s="306" t="s">
        <v>148</v>
      </c>
      <c r="I48" s="306"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6" t="s">
        <v>162</v>
      </c>
      <c r="E49" s="306" t="s">
        <v>163</v>
      </c>
      <c r="F49" s="158" t="s">
        <v>12</v>
      </c>
      <c r="G49" s="306"/>
      <c r="H49" s="306" t="s">
        <v>164</v>
      </c>
      <c r="I49" s="306" t="s">
        <v>165</v>
      </c>
      <c r="J49" s="157" t="str">
        <f t="shared" si="0"/>
        <v>CobaltICoNiChem</v>
      </c>
      <c r="K49" s="157" t="str">
        <f t="shared" si="1"/>
        <v>CobaltICoNiChem</v>
      </c>
    </row>
    <row r="50" spans="1:11">
      <c r="A50" s="157" t="s">
        <v>43</v>
      </c>
      <c r="B50" s="157" t="s">
        <v>12768</v>
      </c>
      <c r="C50" s="157" t="s">
        <v>12768</v>
      </c>
      <c r="D50" s="306" t="s">
        <v>2190</v>
      </c>
      <c r="E50" s="306" t="s">
        <v>12769</v>
      </c>
      <c r="F50" s="158" t="s">
        <v>12</v>
      </c>
      <c r="G50" s="306"/>
      <c r="H50" s="306" t="s">
        <v>12770</v>
      </c>
      <c r="I50" s="306"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6" t="s">
        <v>2190</v>
      </c>
      <c r="E51" s="306" t="s">
        <v>12772</v>
      </c>
      <c r="F51" s="158" t="s">
        <v>12</v>
      </c>
      <c r="G51" s="306"/>
      <c r="H51" s="306" t="s">
        <v>12773</v>
      </c>
      <c r="I51" s="306" t="s">
        <v>3641</v>
      </c>
      <c r="J51" s="157" t="str">
        <f t="shared" si="0"/>
        <v>CobaltImpala Rustenburg</v>
      </c>
      <c r="K51" s="157" t="str">
        <f t="shared" si="1"/>
        <v>CobaltImpala Rustenburg</v>
      </c>
    </row>
    <row r="52" spans="1:11">
      <c r="A52" s="157" t="s">
        <v>43</v>
      </c>
      <c r="B52" s="157" t="s">
        <v>166</v>
      </c>
      <c r="C52" s="157" t="s">
        <v>125</v>
      </c>
      <c r="D52" s="306" t="s">
        <v>71</v>
      </c>
      <c r="E52" s="306" t="s">
        <v>126</v>
      </c>
      <c r="F52" s="158" t="s">
        <v>12</v>
      </c>
      <c r="G52" s="306"/>
      <c r="H52" s="306" t="s">
        <v>127</v>
      </c>
      <c r="I52" s="306" t="s">
        <v>128</v>
      </c>
      <c r="J52" s="157" t="str">
        <f t="shared" si="0"/>
        <v>CobaltJiana</v>
      </c>
      <c r="K52" s="157" t="str">
        <f t="shared" si="1"/>
        <v>CobaltJiana</v>
      </c>
    </row>
    <row r="53" spans="1:11">
      <c r="A53" s="157" t="s">
        <v>43</v>
      </c>
      <c r="B53" s="157" t="s">
        <v>12774</v>
      </c>
      <c r="C53" s="157" t="s">
        <v>12775</v>
      </c>
      <c r="D53" s="306" t="s">
        <v>71</v>
      </c>
      <c r="E53" s="306" t="s">
        <v>12776</v>
      </c>
      <c r="F53" s="158" t="s">
        <v>12</v>
      </c>
      <c r="G53" s="306"/>
      <c r="H53" s="306" t="s">
        <v>12777</v>
      </c>
      <c r="I53" s="306"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6" t="s">
        <v>71</v>
      </c>
      <c r="E54" s="306" t="s">
        <v>12776</v>
      </c>
      <c r="F54" s="158" t="s">
        <v>12</v>
      </c>
      <c r="G54" s="306"/>
      <c r="H54" s="306" t="s">
        <v>12777</v>
      </c>
      <c r="I54" s="306" t="s">
        <v>128</v>
      </c>
      <c r="J54" s="157" t="str">
        <f t="shared" si="0"/>
        <v>CobaltJiangmen Chancsun Umicore Industry Co.,Ltd</v>
      </c>
      <c r="K54" s="157" t="str">
        <f t="shared" si="1"/>
        <v>CobaltJiangmen Chancsun Umicore Industry Co.,Ltd</v>
      </c>
    </row>
    <row r="55" spans="1:11">
      <c r="A55" s="157" t="s">
        <v>43</v>
      </c>
      <c r="B55" s="157" t="s">
        <v>167</v>
      </c>
      <c r="C55" s="157" t="s">
        <v>117</v>
      </c>
      <c r="D55" s="306" t="s">
        <v>71</v>
      </c>
      <c r="E55" s="306" t="s">
        <v>118</v>
      </c>
      <c r="F55" s="158" t="s">
        <v>12</v>
      </c>
      <c r="G55" s="306"/>
      <c r="H55" s="306" t="s">
        <v>119</v>
      </c>
      <c r="I55" s="306" t="s">
        <v>120</v>
      </c>
      <c r="J55" s="157" t="str">
        <f t="shared" si="0"/>
        <v>CobaltJiangsu Cobalt Nickel Metal (KLK)</v>
      </c>
      <c r="K55" s="157" t="str">
        <f t="shared" si="1"/>
        <v>CobaltJiangsu Cobalt Nickel Metal (KLK)</v>
      </c>
    </row>
    <row r="56" spans="1:11">
      <c r="A56" s="157" t="s">
        <v>43</v>
      </c>
      <c r="B56" s="157" t="s">
        <v>168</v>
      </c>
      <c r="C56" s="157" t="s">
        <v>117</v>
      </c>
      <c r="D56" s="306" t="s">
        <v>71</v>
      </c>
      <c r="E56" s="306" t="s">
        <v>118</v>
      </c>
      <c r="F56" s="158" t="s">
        <v>12</v>
      </c>
      <c r="G56" s="306"/>
      <c r="H56" s="306" t="s">
        <v>119</v>
      </c>
      <c r="I56" s="306" t="s">
        <v>120</v>
      </c>
      <c r="J56" s="157" t="str">
        <f t="shared" si="0"/>
        <v>CobaltJiangsu KLK Cobalt Nickel Metal Co., Ltd.</v>
      </c>
      <c r="K56" s="157" t="str">
        <f t="shared" si="1"/>
        <v>CobaltJiangsu KLK Cobalt Nickel Metal Co., Ltd.</v>
      </c>
    </row>
    <row r="57" spans="1:11">
      <c r="A57" s="157" t="s">
        <v>43</v>
      </c>
      <c r="B57" s="157" t="s">
        <v>169</v>
      </c>
      <c r="C57" s="157" t="s">
        <v>169</v>
      </c>
      <c r="D57" s="306" t="s">
        <v>71</v>
      </c>
      <c r="E57" s="306" t="s">
        <v>170</v>
      </c>
      <c r="F57" s="158" t="s">
        <v>12</v>
      </c>
      <c r="G57" s="306"/>
      <c r="H57" s="306" t="s">
        <v>171</v>
      </c>
      <c r="I57" s="306" t="s">
        <v>120</v>
      </c>
      <c r="J57" s="157" t="str">
        <f t="shared" si="0"/>
        <v>CobaltJiangsu Xiongfeng Technology Co., Ltd.</v>
      </c>
      <c r="K57" s="157" t="str">
        <f t="shared" si="1"/>
        <v>CobaltJiangsu Xiongfeng Technology Co., Ltd.</v>
      </c>
    </row>
    <row r="58" spans="1:11">
      <c r="A58" s="157" t="s">
        <v>43</v>
      </c>
      <c r="B58" s="157" t="s">
        <v>12778</v>
      </c>
      <c r="C58" s="157" t="s">
        <v>12778</v>
      </c>
      <c r="D58" s="306" t="s">
        <v>71</v>
      </c>
      <c r="E58" s="306" t="s">
        <v>172</v>
      </c>
      <c r="F58" s="158" t="s">
        <v>12</v>
      </c>
      <c r="G58" s="306"/>
      <c r="H58" s="306" t="s">
        <v>111</v>
      </c>
      <c r="I58" s="306" t="s">
        <v>112</v>
      </c>
      <c r="J58" s="157" t="str">
        <f t="shared" si="0"/>
        <v>CobaltJiangxi Jiangwu Cobalt Industrial Co., Ltd.</v>
      </c>
      <c r="K58" s="157" t="str">
        <f t="shared" si="1"/>
        <v>CobaltJiangxi Jiangwu Cobalt Industrial Co., Ltd.</v>
      </c>
    </row>
    <row r="59" spans="1:11">
      <c r="A59" s="157" t="s">
        <v>43</v>
      </c>
      <c r="B59" s="157" t="s">
        <v>12536</v>
      </c>
      <c r="C59" s="157" t="s">
        <v>12536</v>
      </c>
      <c r="D59" s="306" t="s">
        <v>71</v>
      </c>
      <c r="E59" s="306" t="s">
        <v>12535</v>
      </c>
      <c r="F59" s="158" t="s">
        <v>12</v>
      </c>
      <c r="G59" s="306"/>
      <c r="H59" s="306" t="s">
        <v>12537</v>
      </c>
      <c r="I59" s="306"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6" t="s">
        <v>71</v>
      </c>
      <c r="E60" s="306" t="s">
        <v>12780</v>
      </c>
      <c r="F60" s="158" t="s">
        <v>12</v>
      </c>
      <c r="G60" s="306"/>
      <c r="H60" s="306" t="s">
        <v>12781</v>
      </c>
      <c r="I60" s="306"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6" t="s">
        <v>71</v>
      </c>
      <c r="E61" s="306" t="s">
        <v>12780</v>
      </c>
      <c r="F61" s="158" t="s">
        <v>12</v>
      </c>
      <c r="G61" s="306"/>
      <c r="H61" s="306" t="s">
        <v>12781</v>
      </c>
      <c r="I61" s="306" t="s">
        <v>112</v>
      </c>
      <c r="J61" s="157" t="str">
        <f t="shared" si="0"/>
        <v>CobaltJiangxi Ruida New Energy Technology Co., Ltd.</v>
      </c>
      <c r="K61" s="157" t="str">
        <f t="shared" si="1"/>
        <v>CobaltJiangxi Ruida New Energy Technology Co., Ltd.</v>
      </c>
    </row>
    <row r="62" spans="1:11">
      <c r="A62" s="157" t="s">
        <v>43</v>
      </c>
      <c r="B62" s="157" t="s">
        <v>174</v>
      </c>
      <c r="C62" s="157" t="s">
        <v>174</v>
      </c>
      <c r="D62" s="306" t="s">
        <v>71</v>
      </c>
      <c r="E62" s="306" t="s">
        <v>175</v>
      </c>
      <c r="F62" s="158" t="s">
        <v>12</v>
      </c>
      <c r="G62" s="306"/>
      <c r="H62" s="306" t="s">
        <v>176</v>
      </c>
      <c r="I62" s="306" t="s">
        <v>177</v>
      </c>
      <c r="J62" s="157" t="str">
        <f t="shared" si="0"/>
        <v>CobaltJingmen GEM Co., Ltd.</v>
      </c>
      <c r="K62" s="157" t="str">
        <f t="shared" si="1"/>
        <v>CobaltJingmen GEM Co., Ltd.</v>
      </c>
    </row>
    <row r="63" spans="1:11">
      <c r="A63" s="157" t="s">
        <v>43</v>
      </c>
      <c r="B63" s="157" t="s">
        <v>178</v>
      </c>
      <c r="C63" s="157" t="s">
        <v>178</v>
      </c>
      <c r="D63" s="306" t="s">
        <v>179</v>
      </c>
      <c r="E63" s="306" t="s">
        <v>180</v>
      </c>
      <c r="F63" s="158" t="s">
        <v>12</v>
      </c>
      <c r="G63" s="306"/>
      <c r="H63" s="306" t="s">
        <v>181</v>
      </c>
      <c r="I63" s="306"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6" t="s">
        <v>66</v>
      </c>
      <c r="E64" s="306" t="s">
        <v>184</v>
      </c>
      <c r="F64" s="158" t="s">
        <v>12</v>
      </c>
      <c r="G64" s="306"/>
      <c r="H64" s="306" t="s">
        <v>185</v>
      </c>
      <c r="I64" s="306" t="s">
        <v>186</v>
      </c>
      <c r="J64" s="157" t="str">
        <f t="shared" si="0"/>
        <v>CobaltKamoto Copper Company</v>
      </c>
      <c r="K64" s="157" t="str">
        <f t="shared" si="1"/>
        <v>CobaltKamoto Copper Company</v>
      </c>
    </row>
    <row r="65" spans="1:11">
      <c r="A65" s="157" t="s">
        <v>43</v>
      </c>
      <c r="B65" s="157" t="s">
        <v>12711</v>
      </c>
      <c r="C65" s="157" t="s">
        <v>12539</v>
      </c>
      <c r="D65" s="306" t="s">
        <v>66</v>
      </c>
      <c r="E65" s="306" t="s">
        <v>12538</v>
      </c>
      <c r="F65" s="158" t="s">
        <v>12</v>
      </c>
      <c r="G65" s="306"/>
      <c r="H65" s="306" t="s">
        <v>68</v>
      </c>
      <c r="I65" s="306" t="s">
        <v>69</v>
      </c>
      <c r="J65" s="157" t="str">
        <f t="shared" si="0"/>
        <v>CobaltKasombo Minerals (SPRL) - MIKAS Huayou</v>
      </c>
      <c r="K65" s="157" t="str">
        <f t="shared" si="1"/>
        <v>CobaltKasombo Minerals (SPRL) - MIKAS Huayou</v>
      </c>
    </row>
    <row r="66" spans="1:11">
      <c r="A66" s="157" t="s">
        <v>43</v>
      </c>
      <c r="B66" s="157" t="s">
        <v>236</v>
      </c>
      <c r="C66" s="157" t="s">
        <v>12712</v>
      </c>
      <c r="D66" s="306" t="s">
        <v>66</v>
      </c>
      <c r="E66" s="306" t="s">
        <v>12713</v>
      </c>
      <c r="F66" s="158" t="s">
        <v>12</v>
      </c>
      <c r="G66" s="306"/>
      <c r="H66" s="306" t="s">
        <v>185</v>
      </c>
      <c r="I66" s="306" t="s">
        <v>186</v>
      </c>
      <c r="J66" s="157" t="str">
        <f t="shared" si="0"/>
        <v>CobaltKisanfu</v>
      </c>
      <c r="K66" s="157" t="str">
        <f t="shared" si="1"/>
        <v>CobaltKisanfu</v>
      </c>
    </row>
    <row r="67" spans="1:11">
      <c r="A67" s="157" t="s">
        <v>43</v>
      </c>
      <c r="B67" s="157" t="s">
        <v>12712</v>
      </c>
      <c r="C67" s="157" t="s">
        <v>12712</v>
      </c>
      <c r="D67" s="306" t="s">
        <v>66</v>
      </c>
      <c r="E67" s="306" t="s">
        <v>12713</v>
      </c>
      <c r="F67" s="158" t="s">
        <v>12</v>
      </c>
      <c r="G67" s="306"/>
      <c r="H67" s="306" t="s">
        <v>185</v>
      </c>
      <c r="I67" s="306" t="s">
        <v>186</v>
      </c>
      <c r="J67" s="157" t="str">
        <f t="shared" si="0"/>
        <v>CobaltKisanfu Mining (Kimin)</v>
      </c>
      <c r="K67" s="157" t="str">
        <f t="shared" si="1"/>
        <v>CobaltKisanfu Mining (Kimin)</v>
      </c>
    </row>
    <row r="68" spans="1:11">
      <c r="A68" s="157" t="s">
        <v>43</v>
      </c>
      <c r="B68" s="157" t="s">
        <v>187</v>
      </c>
      <c r="C68" s="157" t="s">
        <v>178</v>
      </c>
      <c r="D68" s="306" t="s">
        <v>179</v>
      </c>
      <c r="E68" s="306" t="s">
        <v>180</v>
      </c>
      <c r="F68" s="158" t="s">
        <v>12</v>
      </c>
      <c r="G68" s="306"/>
      <c r="H68" s="306" t="s">
        <v>181</v>
      </c>
      <c r="I68" s="306" t="s">
        <v>182</v>
      </c>
      <c r="J68" s="157" t="str">
        <f t="shared" si="0"/>
        <v>CobaltKola Mining and Metallurgical Company</v>
      </c>
      <c r="K68" s="157" t="str">
        <f t="shared" si="1"/>
        <v>CobaltKola Mining and Metallurgical Company</v>
      </c>
    </row>
    <row r="69" spans="1:11">
      <c r="A69" s="157" t="s">
        <v>43</v>
      </c>
      <c r="B69" s="157" t="s">
        <v>188</v>
      </c>
      <c r="C69" s="157" t="s">
        <v>12714</v>
      </c>
      <c r="D69" s="306" t="s">
        <v>66</v>
      </c>
      <c r="E69" s="306" t="s">
        <v>189</v>
      </c>
      <c r="F69" s="158" t="s">
        <v>12</v>
      </c>
      <c r="G69" s="306"/>
      <c r="H69" s="306" t="s">
        <v>68</v>
      </c>
      <c r="I69" s="306"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6" t="s">
        <v>66</v>
      </c>
      <c r="E70" s="306" t="s">
        <v>189</v>
      </c>
      <c r="F70" s="158" t="s">
        <v>12</v>
      </c>
      <c r="G70" s="306"/>
      <c r="H70" s="306" t="s">
        <v>68</v>
      </c>
      <c r="I70" s="306"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6" t="s">
        <v>66</v>
      </c>
      <c r="E71" s="306" t="s">
        <v>12538</v>
      </c>
      <c r="F71" s="158" t="s">
        <v>12</v>
      </c>
      <c r="G71" s="306"/>
      <c r="H71" s="306" t="s">
        <v>68</v>
      </c>
      <c r="I71" s="306" t="s">
        <v>69</v>
      </c>
      <c r="J71" s="157" t="str">
        <f t="shared" si="2"/>
        <v>CobaltLa Miniere de Kambove</v>
      </c>
      <c r="K71" s="157" t="str">
        <f t="shared" si="3"/>
        <v>CobaltLa Miniere de Kambove</v>
      </c>
    </row>
    <row r="72" spans="1:11">
      <c r="A72" s="157" t="s">
        <v>43</v>
      </c>
      <c r="B72" s="157" t="s">
        <v>12580</v>
      </c>
      <c r="C72" s="157" t="s">
        <v>12539</v>
      </c>
      <c r="D72" s="306" t="s">
        <v>66</v>
      </c>
      <c r="E72" s="306" t="s">
        <v>12538</v>
      </c>
      <c r="F72" s="158" t="s">
        <v>12</v>
      </c>
      <c r="G72" s="306"/>
      <c r="H72" s="306" t="s">
        <v>68</v>
      </c>
      <c r="I72" s="306" t="s">
        <v>69</v>
      </c>
      <c r="J72" s="157" t="str">
        <f t="shared" si="2"/>
        <v>CobaltLa Miniere de Kasombo</v>
      </c>
      <c r="K72" s="157" t="str">
        <f t="shared" si="3"/>
        <v>CobaltLa Miniere de Kasombo</v>
      </c>
    </row>
    <row r="73" spans="1:11">
      <c r="A73" s="157" t="s">
        <v>43</v>
      </c>
      <c r="B73" s="157" t="s">
        <v>12539</v>
      </c>
      <c r="C73" s="157" t="s">
        <v>12539</v>
      </c>
      <c r="D73" s="306" t="s">
        <v>66</v>
      </c>
      <c r="E73" s="306" t="s">
        <v>12538</v>
      </c>
      <c r="F73" s="158" t="s">
        <v>12</v>
      </c>
      <c r="G73" s="306"/>
      <c r="H73" s="306" t="s">
        <v>68</v>
      </c>
      <c r="I73" s="306" t="s">
        <v>69</v>
      </c>
      <c r="J73" s="157" t="str">
        <f t="shared" si="2"/>
        <v>CobaltLA MINIERE DE KASOMBO SAS</v>
      </c>
      <c r="K73" s="157" t="str">
        <f t="shared" si="3"/>
        <v>CobaltLA MINIERE DE KASOMBO SAS</v>
      </c>
    </row>
    <row r="74" spans="1:11">
      <c r="A74" s="157" t="s">
        <v>43</v>
      </c>
      <c r="B74" s="157" t="s">
        <v>190</v>
      </c>
      <c r="C74" s="157" t="s">
        <v>190</v>
      </c>
      <c r="D74" s="306" t="s">
        <v>71</v>
      </c>
      <c r="E74" s="306" t="s">
        <v>191</v>
      </c>
      <c r="F74" s="158" t="s">
        <v>12</v>
      </c>
      <c r="G74" s="306"/>
      <c r="H74" s="306" t="s">
        <v>192</v>
      </c>
      <c r="I74" s="306"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6" t="s">
        <v>82</v>
      </c>
      <c r="E75" s="306" t="s">
        <v>12715</v>
      </c>
      <c r="F75" s="158" t="s">
        <v>12</v>
      </c>
      <c r="G75" s="306"/>
      <c r="H75" s="306" t="s">
        <v>12783</v>
      </c>
      <c r="I75" s="306" t="s">
        <v>11607</v>
      </c>
      <c r="J75" s="157" t="str">
        <f t="shared" si="2"/>
        <v>CobaltLianyou Resources Co., Ltd.</v>
      </c>
      <c r="K75" s="157" t="str">
        <f t="shared" si="3"/>
        <v>CobaltLianyou Resources Co., Ltd.</v>
      </c>
    </row>
    <row r="76" spans="1:11">
      <c r="A76" s="157" t="s">
        <v>43</v>
      </c>
      <c r="B76" s="157" t="s">
        <v>194</v>
      </c>
      <c r="C76" s="157" t="s">
        <v>194</v>
      </c>
      <c r="D76" s="306" t="s">
        <v>179</v>
      </c>
      <c r="E76" s="306" t="s">
        <v>195</v>
      </c>
      <c r="F76" s="158" t="s">
        <v>12</v>
      </c>
      <c r="G76" s="306"/>
      <c r="H76" s="306" t="s">
        <v>196</v>
      </c>
      <c r="I76" s="306" t="s">
        <v>197</v>
      </c>
      <c r="J76" s="157" t="str">
        <f t="shared" si="2"/>
        <v>CobaltLLC Vostok</v>
      </c>
      <c r="K76" s="157" t="str">
        <f t="shared" si="3"/>
        <v>CobaltLLC Vostok</v>
      </c>
    </row>
    <row r="77" spans="1:11">
      <c r="A77" s="157" t="s">
        <v>43</v>
      </c>
      <c r="B77" s="157" t="s">
        <v>198</v>
      </c>
      <c r="C77" s="157" t="s">
        <v>65</v>
      </c>
      <c r="D77" s="306" t="s">
        <v>66</v>
      </c>
      <c r="E77" s="306" t="s">
        <v>67</v>
      </c>
      <c r="F77" s="158" t="s">
        <v>12</v>
      </c>
      <c r="G77" s="306"/>
      <c r="H77" s="306" t="s">
        <v>68</v>
      </c>
      <c r="I77" s="306" t="s">
        <v>69</v>
      </c>
      <c r="J77" s="157" t="str">
        <f t="shared" si="2"/>
        <v>CobaltLubumbashi (Mine de L’Etoile)</v>
      </c>
      <c r="K77" s="157" t="str">
        <f t="shared" si="3"/>
        <v>CobaltLubumbashi (Mine de L’Etoile)</v>
      </c>
    </row>
    <row r="78" spans="1:11">
      <c r="A78" s="157" t="s">
        <v>43</v>
      </c>
      <c r="B78" s="157" t="s">
        <v>12581</v>
      </c>
      <c r="C78" s="157" t="s">
        <v>183</v>
      </c>
      <c r="D78" s="306" t="s">
        <v>66</v>
      </c>
      <c r="E78" s="306" t="s">
        <v>184</v>
      </c>
      <c r="F78" s="158" t="s">
        <v>12</v>
      </c>
      <c r="G78" s="306"/>
      <c r="H78" s="306" t="s">
        <v>185</v>
      </c>
      <c r="I78" s="306" t="s">
        <v>186</v>
      </c>
      <c r="J78" s="157" t="str">
        <f t="shared" si="2"/>
        <v>CobaltLuilu Metallurgical Plant</v>
      </c>
      <c r="K78" s="157" t="str">
        <f t="shared" si="3"/>
        <v>CobaltLuilu Metallurgical Plant</v>
      </c>
    </row>
    <row r="79" spans="1:11">
      <c r="A79" s="157" t="s">
        <v>43</v>
      </c>
      <c r="B79" s="157" t="s">
        <v>12784</v>
      </c>
      <c r="C79" s="157" t="s">
        <v>12784</v>
      </c>
      <c r="D79" s="306" t="s">
        <v>66</v>
      </c>
      <c r="E79" s="306" t="s">
        <v>12787</v>
      </c>
      <c r="F79" s="158" t="s">
        <v>12</v>
      </c>
      <c r="G79" s="306"/>
      <c r="H79" s="306" t="s">
        <v>12786</v>
      </c>
      <c r="I79" s="306" t="s">
        <v>186</v>
      </c>
      <c r="J79" s="157" t="str">
        <f t="shared" si="2"/>
        <v>CobaltLUILU RESSOURCES SAS</v>
      </c>
      <c r="K79" s="157" t="str">
        <f t="shared" si="3"/>
        <v>CobaltLUILU RESSOURCES SAS</v>
      </c>
    </row>
    <row r="80" spans="1:11">
      <c r="A80" s="157" t="s">
        <v>43</v>
      </c>
      <c r="B80" s="157" t="s">
        <v>199</v>
      </c>
      <c r="C80" s="157" t="s">
        <v>200</v>
      </c>
      <c r="D80" s="306" t="s">
        <v>71</v>
      </c>
      <c r="E80" s="306" t="s">
        <v>201</v>
      </c>
      <c r="F80" s="158" t="s">
        <v>12</v>
      </c>
      <c r="G80" s="306"/>
      <c r="H80" s="306" t="s">
        <v>202</v>
      </c>
      <c r="I80" s="306" t="s">
        <v>203</v>
      </c>
      <c r="J80" s="157" t="str">
        <f t="shared" si="2"/>
        <v>CobaltMaolian</v>
      </c>
      <c r="K80" s="157" t="str">
        <f t="shared" si="3"/>
        <v>CobaltMaolian</v>
      </c>
    </row>
    <row r="81" spans="1:11">
      <c r="A81" s="157" t="s">
        <v>43</v>
      </c>
      <c r="B81" s="157" t="s">
        <v>204</v>
      </c>
      <c r="C81" s="157" t="s">
        <v>204</v>
      </c>
      <c r="D81" s="306" t="s">
        <v>205</v>
      </c>
      <c r="E81" s="306" t="s">
        <v>206</v>
      </c>
      <c r="F81" s="158" t="s">
        <v>12</v>
      </c>
      <c r="G81" s="306"/>
      <c r="H81" s="306" t="s">
        <v>207</v>
      </c>
      <c r="I81" s="306" t="s">
        <v>207</v>
      </c>
      <c r="J81" s="157" t="str">
        <f t="shared" si="2"/>
        <v>CobaltMechema Chemicals (Thailand) Co., Ltd.</v>
      </c>
      <c r="K81" s="157" t="str">
        <f t="shared" si="3"/>
        <v>CobaltMechema Chemicals (Thailand) Co., Ltd.</v>
      </c>
    </row>
    <row r="82" spans="1:11">
      <c r="A82" s="157" t="s">
        <v>43</v>
      </c>
      <c r="B82" s="157" t="s">
        <v>208</v>
      </c>
      <c r="C82" s="157" t="s">
        <v>208</v>
      </c>
      <c r="D82" s="306" t="s">
        <v>71</v>
      </c>
      <c r="E82" s="306" t="s">
        <v>209</v>
      </c>
      <c r="F82" s="158" t="s">
        <v>12</v>
      </c>
      <c r="G82" s="306"/>
      <c r="H82" s="306" t="s">
        <v>210</v>
      </c>
      <c r="I82" s="306" t="s">
        <v>211</v>
      </c>
      <c r="J82" s="157" t="str">
        <f t="shared" si="2"/>
        <v>CobaltMechema Chemicals shang-yu</v>
      </c>
      <c r="K82" s="157" t="str">
        <f t="shared" si="3"/>
        <v>CobaltMechema Chemicals shang-yu</v>
      </c>
    </row>
    <row r="83" spans="1:11">
      <c r="A83" s="157" t="s">
        <v>43</v>
      </c>
      <c r="B83" s="157" t="s">
        <v>212</v>
      </c>
      <c r="C83" s="157" t="s">
        <v>212</v>
      </c>
      <c r="D83" s="306" t="s">
        <v>87</v>
      </c>
      <c r="E83" s="306" t="s">
        <v>213</v>
      </c>
      <c r="F83" s="158" t="s">
        <v>12</v>
      </c>
      <c r="G83" s="306"/>
      <c r="H83" s="306" t="s">
        <v>89</v>
      </c>
      <c r="I83" s="306" t="s">
        <v>90</v>
      </c>
      <c r="J83" s="157" t="str">
        <f t="shared" si="2"/>
        <v>CobaltMechema Korea, Co., Ltd.</v>
      </c>
      <c r="K83" s="157" t="str">
        <f t="shared" si="3"/>
        <v>CobaltMechema Korea, Co., Ltd.</v>
      </c>
    </row>
    <row r="84" spans="1:11">
      <c r="A84" s="157" t="s">
        <v>43</v>
      </c>
      <c r="B84" s="157" t="s">
        <v>214</v>
      </c>
      <c r="C84" s="157" t="s">
        <v>214</v>
      </c>
      <c r="D84" s="306" t="s">
        <v>82</v>
      </c>
      <c r="E84" s="306" t="s">
        <v>215</v>
      </c>
      <c r="F84" s="158" t="s">
        <v>12</v>
      </c>
      <c r="G84" s="306"/>
      <c r="H84" s="306" t="s">
        <v>216</v>
      </c>
      <c r="I84" s="306" t="s">
        <v>216</v>
      </c>
      <c r="J84" s="157" t="str">
        <f t="shared" si="2"/>
        <v>CobaltMechema Taiwan Plant 1</v>
      </c>
      <c r="K84" s="157" t="str">
        <f t="shared" si="3"/>
        <v>CobaltMechema Taiwan Plant 1</v>
      </c>
    </row>
    <row r="85" spans="1:11">
      <c r="A85" s="157" t="s">
        <v>43</v>
      </c>
      <c r="B85" s="157" t="s">
        <v>217</v>
      </c>
      <c r="C85" s="157" t="s">
        <v>217</v>
      </c>
      <c r="D85" s="306" t="s">
        <v>82</v>
      </c>
      <c r="E85" s="306" t="s">
        <v>218</v>
      </c>
      <c r="F85" s="158" t="s">
        <v>12</v>
      </c>
      <c r="G85" s="306"/>
      <c r="H85" s="306" t="s">
        <v>216</v>
      </c>
      <c r="I85" s="306" t="s">
        <v>216</v>
      </c>
      <c r="J85" s="157" t="str">
        <f t="shared" si="2"/>
        <v>CobaltMechema Taiwan Plant 2</v>
      </c>
      <c r="K85" s="157" t="str">
        <f t="shared" si="3"/>
        <v>CobaltMechema Taiwan Plant 2</v>
      </c>
    </row>
    <row r="86" spans="1:11">
      <c r="A86" s="157" t="s">
        <v>43</v>
      </c>
      <c r="B86" s="157" t="s">
        <v>219</v>
      </c>
      <c r="C86" s="157" t="s">
        <v>219</v>
      </c>
      <c r="D86" s="306" t="s">
        <v>66</v>
      </c>
      <c r="E86" s="306" t="s">
        <v>220</v>
      </c>
      <c r="F86" s="158" t="s">
        <v>12</v>
      </c>
      <c r="G86" s="306"/>
      <c r="H86" s="306" t="s">
        <v>221</v>
      </c>
      <c r="I86" s="306" t="s">
        <v>69</v>
      </c>
      <c r="J86" s="157" t="str">
        <f t="shared" si="2"/>
        <v>CobaltMETAL MINES SARL</v>
      </c>
      <c r="K86" s="157" t="str">
        <f t="shared" si="3"/>
        <v>CobaltMETAL MINES SARL</v>
      </c>
    </row>
    <row r="87" spans="1:11">
      <c r="A87" s="157" t="s">
        <v>43</v>
      </c>
      <c r="B87" s="157" t="s">
        <v>222</v>
      </c>
      <c r="C87" s="157" t="s">
        <v>12714</v>
      </c>
      <c r="D87" s="306" t="s">
        <v>66</v>
      </c>
      <c r="E87" s="306" t="s">
        <v>189</v>
      </c>
      <c r="F87" s="158" t="s">
        <v>12</v>
      </c>
      <c r="G87" s="306"/>
      <c r="H87" s="306" t="s">
        <v>68</v>
      </c>
      <c r="I87" s="306" t="s">
        <v>69</v>
      </c>
      <c r="J87" s="157" t="str">
        <f t="shared" si="2"/>
        <v>CobaltMetalkol</v>
      </c>
      <c r="K87" s="157" t="str">
        <f t="shared" si="3"/>
        <v>CobaltMetalkol</v>
      </c>
    </row>
    <row r="88" spans="1:11">
      <c r="A88" s="157" t="s">
        <v>43</v>
      </c>
      <c r="B88" s="157" t="s">
        <v>12582</v>
      </c>
      <c r="C88" s="157" t="s">
        <v>12539</v>
      </c>
      <c r="D88" s="306" t="s">
        <v>66</v>
      </c>
      <c r="E88" s="306" t="s">
        <v>12538</v>
      </c>
      <c r="F88" s="158" t="s">
        <v>12</v>
      </c>
      <c r="G88" s="306"/>
      <c r="H88" s="306" t="s">
        <v>68</v>
      </c>
      <c r="I88" s="306" t="s">
        <v>69</v>
      </c>
      <c r="J88" s="157" t="str">
        <f t="shared" si="2"/>
        <v>CobaltMIKAS</v>
      </c>
      <c r="K88" s="157" t="str">
        <f t="shared" si="3"/>
        <v>CobaltMIKAS</v>
      </c>
    </row>
    <row r="89" spans="1:11">
      <c r="A89" s="157" t="s">
        <v>43</v>
      </c>
      <c r="B89" s="157" t="s">
        <v>223</v>
      </c>
      <c r="C89" s="157" t="s">
        <v>224</v>
      </c>
      <c r="D89" s="306" t="s">
        <v>225</v>
      </c>
      <c r="E89" s="306" t="s">
        <v>226</v>
      </c>
      <c r="F89" s="158" t="s">
        <v>12</v>
      </c>
      <c r="G89" s="306"/>
      <c r="H89" s="306" t="s">
        <v>227</v>
      </c>
      <c r="I89" s="306" t="s">
        <v>228</v>
      </c>
      <c r="J89" s="157" t="str">
        <f t="shared" si="2"/>
        <v>CobaltMinara Resources Pty</v>
      </c>
      <c r="K89" s="157" t="str">
        <f t="shared" si="3"/>
        <v>CobaltMinara Resources Pty</v>
      </c>
    </row>
    <row r="90" spans="1:11">
      <c r="A90" s="157" t="s">
        <v>43</v>
      </c>
      <c r="B90" s="157" t="s">
        <v>229</v>
      </c>
      <c r="C90" s="157" t="s">
        <v>224</v>
      </c>
      <c r="D90" s="306" t="s">
        <v>225</v>
      </c>
      <c r="E90" s="306" t="s">
        <v>226</v>
      </c>
      <c r="F90" s="158" t="s">
        <v>12</v>
      </c>
      <c r="G90" s="306"/>
      <c r="H90" s="306" t="s">
        <v>227</v>
      </c>
      <c r="I90" s="306" t="s">
        <v>228</v>
      </c>
      <c r="J90" s="157" t="str">
        <f t="shared" si="2"/>
        <v>CobaltMinara Resources Pty Ltd.</v>
      </c>
      <c r="K90" s="157" t="str">
        <f t="shared" si="3"/>
        <v>CobaltMinara Resources Pty Ltd.</v>
      </c>
    </row>
    <row r="91" spans="1:11">
      <c r="A91" s="157" t="s">
        <v>43</v>
      </c>
      <c r="B91" s="157" t="s">
        <v>230</v>
      </c>
      <c r="C91" s="157" t="s">
        <v>230</v>
      </c>
      <c r="D91" s="306" t="s">
        <v>77</v>
      </c>
      <c r="E91" s="306" t="s">
        <v>231</v>
      </c>
      <c r="F91" s="158" t="s">
        <v>12</v>
      </c>
      <c r="G91" s="306"/>
      <c r="H91" s="306" t="s">
        <v>232</v>
      </c>
      <c r="I91" s="306" t="s">
        <v>233</v>
      </c>
      <c r="J91" s="157" t="str">
        <f t="shared" si="2"/>
        <v>CobaltMine de Bou-Azzer</v>
      </c>
      <c r="K91" s="157" t="str">
        <f t="shared" si="3"/>
        <v>CobaltMine de Bou-Azzer</v>
      </c>
    </row>
    <row r="92" spans="1:11">
      <c r="A92" s="157" t="s">
        <v>43</v>
      </c>
      <c r="B92" s="157" t="s">
        <v>234</v>
      </c>
      <c r="C92" s="157" t="s">
        <v>234</v>
      </c>
      <c r="D92" s="306" t="s">
        <v>66</v>
      </c>
      <c r="E92" s="306" t="s">
        <v>235</v>
      </c>
      <c r="F92" s="158" t="s">
        <v>12</v>
      </c>
      <c r="G92" s="306"/>
      <c r="H92" s="306" t="s">
        <v>236</v>
      </c>
      <c r="I92" s="306" t="s">
        <v>186</v>
      </c>
      <c r="J92" s="157" t="str">
        <f t="shared" si="2"/>
        <v>CobaltMKM - La Miniere de Kalumbwe Myunga</v>
      </c>
      <c r="K92" s="157" t="str">
        <f t="shared" si="3"/>
        <v>CobaltMKM - La Miniere de Kalumbwe Myunga</v>
      </c>
    </row>
    <row r="93" spans="1:11">
      <c r="A93" s="157" t="s">
        <v>43</v>
      </c>
      <c r="B93" s="157" t="s">
        <v>237</v>
      </c>
      <c r="C93" s="157" t="s">
        <v>234</v>
      </c>
      <c r="D93" s="306" t="s">
        <v>66</v>
      </c>
      <c r="E93" s="306" t="s">
        <v>235</v>
      </c>
      <c r="F93" s="158" t="s">
        <v>12</v>
      </c>
      <c r="G93" s="306"/>
      <c r="H93" s="306" t="s">
        <v>236</v>
      </c>
      <c r="I93" s="306" t="s">
        <v>186</v>
      </c>
      <c r="J93" s="157" t="str">
        <f t="shared" si="2"/>
        <v>CobaltMKM - La Minière de Kalumbwe Myunga</v>
      </c>
      <c r="K93" s="157" t="str">
        <f t="shared" si="3"/>
        <v>CobaltMKM - La Minière de Kalumbwe Myunga</v>
      </c>
    </row>
    <row r="94" spans="1:11">
      <c r="A94" s="157" t="s">
        <v>43</v>
      </c>
      <c r="B94" s="157" t="s">
        <v>224</v>
      </c>
      <c r="C94" s="157" t="s">
        <v>224</v>
      </c>
      <c r="D94" s="306" t="s">
        <v>225</v>
      </c>
      <c r="E94" s="306" t="s">
        <v>226</v>
      </c>
      <c r="F94" s="158" t="s">
        <v>12</v>
      </c>
      <c r="G94" s="306"/>
      <c r="H94" s="306" t="s">
        <v>227</v>
      </c>
      <c r="I94" s="306" t="s">
        <v>228</v>
      </c>
      <c r="J94" s="157" t="str">
        <f t="shared" si="2"/>
        <v>CobaltMurrin Murrin Nickel Cobalt Plant</v>
      </c>
      <c r="K94" s="157" t="str">
        <f t="shared" si="3"/>
        <v>CobaltMurrin Murrin Nickel Cobalt Plant</v>
      </c>
    </row>
    <row r="95" spans="1:11">
      <c r="A95" s="157" t="s">
        <v>43</v>
      </c>
      <c r="B95" s="157" t="s">
        <v>12788</v>
      </c>
      <c r="C95" s="157" t="s">
        <v>12716</v>
      </c>
      <c r="D95" s="306" t="s">
        <v>66</v>
      </c>
      <c r="E95" s="306" t="s">
        <v>12717</v>
      </c>
      <c r="F95" s="158" t="s">
        <v>12</v>
      </c>
      <c r="G95" s="306"/>
      <c r="H95" s="306" t="s">
        <v>185</v>
      </c>
      <c r="I95" s="306" t="s">
        <v>186</v>
      </c>
      <c r="J95" s="157" t="str">
        <f t="shared" si="2"/>
        <v>CobaltMutanda</v>
      </c>
      <c r="K95" s="157" t="str">
        <f t="shared" si="3"/>
        <v>CobaltMutanda</v>
      </c>
    </row>
    <row r="96" spans="1:11">
      <c r="A96" s="157" t="s">
        <v>43</v>
      </c>
      <c r="B96" s="157" t="s">
        <v>12716</v>
      </c>
      <c r="C96" s="157" t="s">
        <v>12716</v>
      </c>
      <c r="D96" s="306" t="s">
        <v>66</v>
      </c>
      <c r="E96" s="306" t="s">
        <v>12717</v>
      </c>
      <c r="F96" s="158" t="s">
        <v>12</v>
      </c>
      <c r="G96" s="306"/>
      <c r="H96" s="306" t="s">
        <v>185</v>
      </c>
      <c r="I96" s="306" t="s">
        <v>186</v>
      </c>
      <c r="J96" s="157" t="str">
        <f t="shared" si="2"/>
        <v>CobaltMutanda Mining SPRL</v>
      </c>
      <c r="K96" s="157" t="str">
        <f t="shared" si="3"/>
        <v>CobaltMutanda Mining SPRL</v>
      </c>
    </row>
    <row r="97" spans="1:11">
      <c r="A97" s="157" t="s">
        <v>43</v>
      </c>
      <c r="B97" s="157" t="s">
        <v>12583</v>
      </c>
      <c r="C97" s="157" t="s">
        <v>12541</v>
      </c>
      <c r="D97" s="306" t="s">
        <v>179</v>
      </c>
      <c r="E97" s="306" t="s">
        <v>12540</v>
      </c>
      <c r="F97" s="158" t="s">
        <v>12</v>
      </c>
      <c r="G97" s="306"/>
      <c r="H97" s="306" t="s">
        <v>12542</v>
      </c>
      <c r="I97" s="306"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6" t="s">
        <v>179</v>
      </c>
      <c r="E98" s="306" t="s">
        <v>12540</v>
      </c>
      <c r="F98" s="158" t="s">
        <v>12</v>
      </c>
      <c r="G98" s="306"/>
      <c r="H98" s="306" t="s">
        <v>12542</v>
      </c>
      <c r="I98" s="306"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6" t="s">
        <v>2256</v>
      </c>
      <c r="E99" s="306" t="s">
        <v>12719</v>
      </c>
      <c r="F99" s="158" t="s">
        <v>12</v>
      </c>
      <c r="G99" s="306"/>
      <c r="H99" s="306" t="s">
        <v>12720</v>
      </c>
      <c r="I99" s="306" t="s">
        <v>12251</v>
      </c>
      <c r="J99" s="157" t="str">
        <f t="shared" si="2"/>
        <v>CobaltNam Viet Cromit Joint Stock Company</v>
      </c>
      <c r="K99" s="157" t="str">
        <f t="shared" si="3"/>
        <v>CobaltNam Viet Cromit Joint Stock Company</v>
      </c>
    </row>
    <row r="100" spans="1:11">
      <c r="A100" s="157" t="s">
        <v>43</v>
      </c>
      <c r="B100" s="157" t="s">
        <v>12721</v>
      </c>
      <c r="C100" s="157" t="s">
        <v>12718</v>
      </c>
      <c r="D100" s="306" t="s">
        <v>2256</v>
      </c>
      <c r="E100" s="306" t="s">
        <v>12719</v>
      </c>
      <c r="F100" s="158" t="s">
        <v>12</v>
      </c>
      <c r="G100" s="306"/>
      <c r="H100" s="306" t="s">
        <v>12720</v>
      </c>
      <c r="I100" s="306" t="s">
        <v>12251</v>
      </c>
      <c r="J100" s="157" t="str">
        <f t="shared" si="2"/>
        <v>CobaltNan Viet Ferrochrome Co., Ltd.</v>
      </c>
      <c r="K100" s="157" t="str">
        <f t="shared" si="3"/>
        <v>CobaltNan Viet Ferrochrome Co., Ltd.</v>
      </c>
    </row>
    <row r="101" spans="1:11">
      <c r="A101" s="157" t="s">
        <v>43</v>
      </c>
      <c r="B101" s="157" t="s">
        <v>238</v>
      </c>
      <c r="C101" s="157" t="s">
        <v>238</v>
      </c>
      <c r="D101" s="306" t="s">
        <v>71</v>
      </c>
      <c r="E101" s="306" t="s">
        <v>239</v>
      </c>
      <c r="F101" s="158" t="s">
        <v>12</v>
      </c>
      <c r="G101" s="306"/>
      <c r="H101" s="306" t="s">
        <v>240</v>
      </c>
      <c r="I101" s="306" t="s">
        <v>120</v>
      </c>
      <c r="J101" s="157" t="str">
        <f t="shared" si="2"/>
        <v>CobaltNanjing Hanrui Cobalt</v>
      </c>
      <c r="K101" s="157" t="str">
        <f t="shared" si="3"/>
        <v>CobaltNanjing Hanrui Cobalt</v>
      </c>
    </row>
    <row r="102" spans="1:11">
      <c r="A102" s="157" t="s">
        <v>43</v>
      </c>
      <c r="B102" s="157" t="s">
        <v>241</v>
      </c>
      <c r="C102" s="157" t="s">
        <v>242</v>
      </c>
      <c r="D102" s="306" t="s">
        <v>71</v>
      </c>
      <c r="E102" s="306" t="s">
        <v>243</v>
      </c>
      <c r="F102" s="158" t="s">
        <v>12</v>
      </c>
      <c r="G102" s="306"/>
      <c r="H102" s="306" t="s">
        <v>244</v>
      </c>
      <c r="I102" s="306" t="s">
        <v>120</v>
      </c>
      <c r="J102" s="157" t="str">
        <f t="shared" si="2"/>
        <v>CobaltNantong Xinwei</v>
      </c>
      <c r="K102" s="157" t="str">
        <f t="shared" si="3"/>
        <v>CobaltNantong Xinwei</v>
      </c>
    </row>
    <row r="103" spans="1:11">
      <c r="A103" s="157" t="s">
        <v>43</v>
      </c>
      <c r="B103" s="157" t="s">
        <v>242</v>
      </c>
      <c r="C103" s="157" t="s">
        <v>242</v>
      </c>
      <c r="D103" s="306" t="s">
        <v>71</v>
      </c>
      <c r="E103" s="306" t="s">
        <v>243</v>
      </c>
      <c r="F103" s="158" t="s">
        <v>12</v>
      </c>
      <c r="G103" s="306"/>
      <c r="H103" s="306" t="s">
        <v>244</v>
      </c>
      <c r="I103" s="306"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6" t="s">
        <v>71</v>
      </c>
      <c r="E104" s="306" t="s">
        <v>246</v>
      </c>
      <c r="F104" s="158" t="s">
        <v>12</v>
      </c>
      <c r="G104" s="306"/>
      <c r="H104" s="306" t="s">
        <v>210</v>
      </c>
      <c r="I104" s="306"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6" t="s">
        <v>101</v>
      </c>
      <c r="E105" s="306" t="s">
        <v>102</v>
      </c>
      <c r="F105" s="158" t="s">
        <v>12</v>
      </c>
      <c r="G105" s="306"/>
      <c r="H105" s="306" t="s">
        <v>103</v>
      </c>
      <c r="I105" s="306" t="s">
        <v>104</v>
      </c>
      <c r="J105" s="157" t="str">
        <f t="shared" si="2"/>
        <v>CobaltNew Providence Metals Marketing Inc.</v>
      </c>
      <c r="K105" s="157" t="str">
        <f t="shared" si="3"/>
        <v>CobaltNew Providence Metals Marketing Inc.</v>
      </c>
    </row>
    <row r="106" spans="1:11">
      <c r="A106" s="157" t="s">
        <v>43</v>
      </c>
      <c r="B106" s="157" t="s">
        <v>248</v>
      </c>
      <c r="C106" s="157" t="s">
        <v>12543</v>
      </c>
      <c r="D106" s="306" t="s">
        <v>139</v>
      </c>
      <c r="E106" s="306" t="s">
        <v>250</v>
      </c>
      <c r="F106" s="158" t="s">
        <v>12</v>
      </c>
      <c r="G106" s="306"/>
      <c r="H106" s="306" t="s">
        <v>251</v>
      </c>
      <c r="I106" s="306" t="s">
        <v>252</v>
      </c>
      <c r="J106" s="157" t="str">
        <f t="shared" si="2"/>
        <v>CobaltNiihama Nickel and Cobalt Facility</v>
      </c>
      <c r="K106" s="157" t="str">
        <f t="shared" si="3"/>
        <v>CobaltNiihama Nickel and Cobalt Facility</v>
      </c>
    </row>
    <row r="107" spans="1:11">
      <c r="A107" s="157" t="s">
        <v>43</v>
      </c>
      <c r="B107" s="157" t="s">
        <v>12584</v>
      </c>
      <c r="C107" s="157" t="s">
        <v>12543</v>
      </c>
      <c r="D107" s="306" t="s">
        <v>139</v>
      </c>
      <c r="E107" s="306" t="s">
        <v>250</v>
      </c>
      <c r="F107" s="158" t="s">
        <v>12</v>
      </c>
      <c r="G107" s="306"/>
      <c r="H107" s="306" t="s">
        <v>251</v>
      </c>
      <c r="I107" s="306" t="s">
        <v>252</v>
      </c>
      <c r="J107" s="157" t="str">
        <f t="shared" si="2"/>
        <v>CobaltNiihama Nickel Refinery</v>
      </c>
      <c r="K107" s="157" t="str">
        <f t="shared" si="3"/>
        <v>CobaltNiihama Nickel Refinery</v>
      </c>
    </row>
    <row r="108" spans="1:11">
      <c r="A108" s="157" t="s">
        <v>43</v>
      </c>
      <c r="B108" s="157" t="s">
        <v>12543</v>
      </c>
      <c r="C108" s="157" t="s">
        <v>12543</v>
      </c>
      <c r="D108" s="306" t="s">
        <v>139</v>
      </c>
      <c r="E108" s="306" t="s">
        <v>250</v>
      </c>
      <c r="F108" s="158" t="s">
        <v>12</v>
      </c>
      <c r="G108" s="306"/>
      <c r="H108" s="306" t="s">
        <v>251</v>
      </c>
      <c r="I108" s="306"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6" t="s">
        <v>71</v>
      </c>
      <c r="E109" s="306" t="s">
        <v>254</v>
      </c>
      <c r="F109" s="158" t="s">
        <v>12</v>
      </c>
      <c r="G109" s="306"/>
      <c r="H109" s="306" t="s">
        <v>255</v>
      </c>
      <c r="I109" s="306" t="s">
        <v>211</v>
      </c>
      <c r="J109" s="157" t="str">
        <f t="shared" si="2"/>
        <v>CobaltNingbo Hubang New Material Co., Ltd.</v>
      </c>
      <c r="K109" s="157" t="str">
        <f t="shared" si="3"/>
        <v>CobaltNingbo Hubang New Material Co., Ltd.</v>
      </c>
    </row>
    <row r="110" spans="1:11">
      <c r="A110" s="157" t="s">
        <v>43</v>
      </c>
      <c r="B110" s="157" t="s">
        <v>256</v>
      </c>
      <c r="C110" s="157" t="s">
        <v>256</v>
      </c>
      <c r="D110" s="306" t="s">
        <v>71</v>
      </c>
      <c r="E110" s="306" t="s">
        <v>257</v>
      </c>
      <c r="F110" s="158" t="s">
        <v>12</v>
      </c>
      <c r="G110" s="306"/>
      <c r="H110" s="306" t="s">
        <v>255</v>
      </c>
      <c r="I110" s="306" t="s">
        <v>211</v>
      </c>
      <c r="J110" s="157" t="str">
        <f t="shared" si="2"/>
        <v>CobaltNingbo Yanmen Chemical Co., Ltd.</v>
      </c>
      <c r="K110" s="157" t="str">
        <f t="shared" si="3"/>
        <v>CobaltNingbo Yanmen Chemical Co., Ltd.</v>
      </c>
    </row>
    <row r="111" spans="1:11">
      <c r="A111" s="157" t="s">
        <v>43</v>
      </c>
      <c r="B111" s="157" t="s">
        <v>258</v>
      </c>
      <c r="C111" s="157" t="s">
        <v>258</v>
      </c>
      <c r="D111" s="306" t="s">
        <v>107</v>
      </c>
      <c r="E111" s="306" t="s">
        <v>259</v>
      </c>
      <c r="F111" s="158" t="s">
        <v>12</v>
      </c>
      <c r="G111" s="306"/>
      <c r="H111" s="306" t="s">
        <v>260</v>
      </c>
      <c r="I111" s="306" t="s">
        <v>261</v>
      </c>
      <c r="J111" s="157" t="str">
        <f t="shared" si="2"/>
        <v>CobaltNORILSK NICKEL HARJAVALTA OY</v>
      </c>
      <c r="K111" s="157" t="str">
        <f t="shared" si="3"/>
        <v>CobaltNORILSK NICKEL HARJAVALTA OY</v>
      </c>
    </row>
    <row r="112" spans="1:11">
      <c r="A112" s="157" t="s">
        <v>43</v>
      </c>
      <c r="B112" s="157" t="s">
        <v>12789</v>
      </c>
      <c r="C112" s="157" t="s">
        <v>12789</v>
      </c>
      <c r="D112" s="306" t="s">
        <v>2129</v>
      </c>
      <c r="E112" s="306" t="s">
        <v>12790</v>
      </c>
      <c r="F112" s="158" t="s">
        <v>12</v>
      </c>
      <c r="G112" s="306"/>
      <c r="H112" s="306" t="s">
        <v>12791</v>
      </c>
      <c r="I112" s="306"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6" t="s">
        <v>101</v>
      </c>
      <c r="E113" s="306" t="s">
        <v>263</v>
      </c>
      <c r="F113" s="158" t="s">
        <v>12</v>
      </c>
      <c r="G113" s="306"/>
      <c r="H113" s="306" t="s">
        <v>264</v>
      </c>
      <c r="I113" s="306" t="s">
        <v>104</v>
      </c>
      <c r="J113" s="157" t="str">
        <f t="shared" si="2"/>
        <v>CobaltPort Colborne Refinery</v>
      </c>
      <c r="K113" s="157" t="str">
        <f t="shared" si="3"/>
        <v>CobaltPort Colborne Refinery</v>
      </c>
    </row>
    <row r="114" spans="1:11">
      <c r="A114" s="157" t="s">
        <v>43</v>
      </c>
      <c r="B114" s="157" t="s">
        <v>12792</v>
      </c>
      <c r="C114" s="157" t="s">
        <v>12792</v>
      </c>
      <c r="D114" s="306" t="s">
        <v>299</v>
      </c>
      <c r="E114" s="306" t="s">
        <v>300</v>
      </c>
      <c r="F114" s="158" t="s">
        <v>12</v>
      </c>
      <c r="G114" s="306"/>
      <c r="H114" s="306" t="s">
        <v>12547</v>
      </c>
      <c r="I114" s="306" t="s">
        <v>12807</v>
      </c>
      <c r="J114" s="157" t="str">
        <f t="shared" si="2"/>
        <v>CobaltProny Resources New Caledonia</v>
      </c>
      <c r="K114" s="157" t="str">
        <f t="shared" si="3"/>
        <v>CobaltProny Resources New Caledonia</v>
      </c>
    </row>
    <row r="115" spans="1:11">
      <c r="A115" s="157" t="s">
        <v>43</v>
      </c>
      <c r="B115" s="157" t="s">
        <v>12793</v>
      </c>
      <c r="C115" s="157" t="s">
        <v>12793</v>
      </c>
      <c r="D115" s="306" t="s">
        <v>266</v>
      </c>
      <c r="E115" s="306" t="s">
        <v>12794</v>
      </c>
      <c r="F115" s="158" t="s">
        <v>12</v>
      </c>
      <c r="G115" s="306"/>
      <c r="H115" s="306" t="s">
        <v>12795</v>
      </c>
      <c r="I115" s="306" t="s">
        <v>5881</v>
      </c>
      <c r="J115" s="157" t="str">
        <f t="shared" si="2"/>
        <v>CobaltPT Halmahera Persada Lygend</v>
      </c>
      <c r="K115" s="157" t="str">
        <f t="shared" si="3"/>
        <v>CobaltPT Halmahera Persada Lygend</v>
      </c>
    </row>
    <row r="116" spans="1:11">
      <c r="A116" s="157" t="s">
        <v>43</v>
      </c>
      <c r="B116" s="157" t="s">
        <v>265</v>
      </c>
      <c r="C116" s="157" t="s">
        <v>265</v>
      </c>
      <c r="D116" s="306" t="s">
        <v>266</v>
      </c>
      <c r="E116" s="306" t="s">
        <v>267</v>
      </c>
      <c r="F116" s="158" t="s">
        <v>12</v>
      </c>
      <c r="G116" s="306"/>
      <c r="H116" s="306" t="s">
        <v>268</v>
      </c>
      <c r="I116" s="306" t="s">
        <v>269</v>
      </c>
      <c r="J116" s="157" t="str">
        <f t="shared" si="2"/>
        <v>CobaltPT Mechema Indonesia</v>
      </c>
      <c r="K116" s="157" t="str">
        <f t="shared" si="3"/>
        <v>CobaltPT Mechema Indonesia</v>
      </c>
    </row>
    <row r="117" spans="1:11">
      <c r="A117" s="157" t="s">
        <v>43</v>
      </c>
      <c r="B117" s="157" t="s">
        <v>12796</v>
      </c>
      <c r="C117" s="157" t="s">
        <v>12796</v>
      </c>
      <c r="D117" s="306" t="s">
        <v>266</v>
      </c>
      <c r="E117" s="306" t="s">
        <v>12797</v>
      </c>
      <c r="F117" s="158" t="s">
        <v>12</v>
      </c>
      <c r="G117" s="306"/>
      <c r="H117" s="306" t="s">
        <v>12798</v>
      </c>
      <c r="I117" s="306" t="s">
        <v>5907</v>
      </c>
      <c r="J117" s="157" t="str">
        <f t="shared" si="2"/>
        <v>CobaltPT QMB New Energy Materials</v>
      </c>
      <c r="K117" s="157" t="str">
        <f t="shared" si="3"/>
        <v>CobaltPT QMB New Energy Materials</v>
      </c>
    </row>
    <row r="118" spans="1:11">
      <c r="A118" s="157" t="s">
        <v>43</v>
      </c>
      <c r="B118" s="157" t="s">
        <v>270</v>
      </c>
      <c r="C118" s="157" t="s">
        <v>270</v>
      </c>
      <c r="D118" s="306" t="s">
        <v>71</v>
      </c>
      <c r="E118" s="306" t="s">
        <v>271</v>
      </c>
      <c r="F118" s="158" t="s">
        <v>12</v>
      </c>
      <c r="G118" s="306"/>
      <c r="H118" s="306" t="s">
        <v>272</v>
      </c>
      <c r="I118" s="306"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6" t="s">
        <v>66</v>
      </c>
      <c r="E119" s="306" t="s">
        <v>275</v>
      </c>
      <c r="F119" s="158" t="s">
        <v>12</v>
      </c>
      <c r="G119" s="306"/>
      <c r="H119" s="306" t="s">
        <v>276</v>
      </c>
      <c r="I119" s="306" t="s">
        <v>69</v>
      </c>
      <c r="J119" s="157" t="str">
        <f t="shared" si="2"/>
        <v>CobaltRuashi</v>
      </c>
      <c r="K119" s="157" t="str">
        <f t="shared" si="3"/>
        <v>CobaltRuashi</v>
      </c>
    </row>
    <row r="120" spans="1:11">
      <c r="A120" s="157" t="s">
        <v>43</v>
      </c>
      <c r="B120" s="157" t="s">
        <v>274</v>
      </c>
      <c r="C120" s="157" t="s">
        <v>274</v>
      </c>
      <c r="D120" s="306" t="s">
        <v>66</v>
      </c>
      <c r="E120" s="306" t="s">
        <v>275</v>
      </c>
      <c r="F120" s="158" t="s">
        <v>12</v>
      </c>
      <c r="G120" s="306"/>
      <c r="H120" s="306" t="s">
        <v>276</v>
      </c>
      <c r="I120" s="306" t="s">
        <v>69</v>
      </c>
      <c r="J120" s="157" t="str">
        <f t="shared" si="2"/>
        <v>CobaltRuashi Mining SAS</v>
      </c>
      <c r="K120" s="157" t="str">
        <f t="shared" si="3"/>
        <v>CobaltRuashi Mining SAS</v>
      </c>
    </row>
    <row r="121" spans="1:11">
      <c r="A121" s="157" t="s">
        <v>43</v>
      </c>
      <c r="B121" s="157" t="s">
        <v>12799</v>
      </c>
      <c r="C121" s="157" t="s">
        <v>12784</v>
      </c>
      <c r="D121" s="306" t="s">
        <v>66</v>
      </c>
      <c r="E121" s="306" t="s">
        <v>12785</v>
      </c>
      <c r="F121" s="158" t="s">
        <v>12</v>
      </c>
      <c r="G121" s="306"/>
      <c r="H121" s="306" t="s">
        <v>12786</v>
      </c>
      <c r="I121" s="306"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6" t="s">
        <v>66</v>
      </c>
      <c r="E122" s="306" t="s">
        <v>12787</v>
      </c>
      <c r="F122" s="158" t="s">
        <v>12</v>
      </c>
      <c r="G122" s="306"/>
      <c r="H122" s="306" t="s">
        <v>12786</v>
      </c>
      <c r="I122" s="306"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6" t="s">
        <v>101</v>
      </c>
      <c r="E123" s="306" t="s">
        <v>102</v>
      </c>
      <c r="F123" s="158" t="s">
        <v>12</v>
      </c>
      <c r="G123" s="306"/>
      <c r="H123" s="306" t="s">
        <v>103</v>
      </c>
      <c r="I123" s="306" t="s">
        <v>104</v>
      </c>
      <c r="J123" s="157" t="str">
        <f t="shared" si="2"/>
        <v>CobaltSherritt</v>
      </c>
      <c r="K123" s="157" t="str">
        <f t="shared" si="3"/>
        <v>CobaltSherritt</v>
      </c>
    </row>
    <row r="124" spans="1:11">
      <c r="A124" s="157" t="s">
        <v>43</v>
      </c>
      <c r="B124" s="157" t="s">
        <v>12800</v>
      </c>
      <c r="C124" s="157" t="s">
        <v>12800</v>
      </c>
      <c r="D124" s="306" t="s">
        <v>71</v>
      </c>
      <c r="E124" s="306" t="s">
        <v>12801</v>
      </c>
      <c r="F124" s="158" t="s">
        <v>12</v>
      </c>
      <c r="G124" s="306"/>
      <c r="H124" s="306" t="s">
        <v>12802</v>
      </c>
      <c r="I124" s="306"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6" t="s">
        <v>66</v>
      </c>
      <c r="E125" s="306" t="s">
        <v>12787</v>
      </c>
      <c r="F125" s="158" t="s">
        <v>12</v>
      </c>
      <c r="G125" s="306"/>
      <c r="H125" s="306" t="s">
        <v>12786</v>
      </c>
      <c r="I125" s="306" t="s">
        <v>186</v>
      </c>
      <c r="J125" s="157" t="str">
        <f t="shared" si="2"/>
        <v>CobaltSimple Resources Co., Ltd.</v>
      </c>
      <c r="K125" s="157" t="str">
        <f t="shared" si="3"/>
        <v>CobaltSimple Resources Co., Ltd.</v>
      </c>
    </row>
    <row r="126" spans="1:11">
      <c r="A126" s="157" t="s">
        <v>43</v>
      </c>
      <c r="B126" s="157" t="s">
        <v>12803</v>
      </c>
      <c r="C126" s="157" t="s">
        <v>12784</v>
      </c>
      <c r="D126" s="306" t="s">
        <v>66</v>
      </c>
      <c r="E126" s="306" t="s">
        <v>12785</v>
      </c>
      <c r="F126" s="158" t="s">
        <v>12</v>
      </c>
      <c r="G126" s="306"/>
      <c r="H126" s="306" t="s">
        <v>12786</v>
      </c>
      <c r="I126" s="306" t="s">
        <v>186</v>
      </c>
      <c r="J126" s="157" t="str">
        <f t="shared" si="2"/>
        <v>CobaltSimple Resources Co., Ltd.</v>
      </c>
      <c r="K126" s="157" t="str">
        <f t="shared" si="3"/>
        <v>CobaltSimple Resources Co., Ltd.</v>
      </c>
    </row>
    <row r="127" spans="1:11">
      <c r="A127" s="157" t="s">
        <v>43</v>
      </c>
      <c r="B127" s="157" t="s">
        <v>12804</v>
      </c>
      <c r="C127" s="157" t="s">
        <v>12804</v>
      </c>
      <c r="D127" s="306" t="s">
        <v>66</v>
      </c>
      <c r="E127" s="306" t="s">
        <v>12805</v>
      </c>
      <c r="F127" s="158" t="s">
        <v>12</v>
      </c>
      <c r="G127" s="306"/>
      <c r="H127" s="306" t="s">
        <v>12806</v>
      </c>
      <c r="I127" s="306" t="s">
        <v>69</v>
      </c>
      <c r="J127" s="157" t="str">
        <f t="shared" si="2"/>
        <v>CobaltSOCIETE MINIERE DU KATANGA (Lupoto Plant)</v>
      </c>
      <c r="K127" s="157" t="str">
        <f t="shared" si="3"/>
        <v>CobaltSOCIETE MINIERE DU KATANGA (Lupoto Plant)</v>
      </c>
    </row>
    <row r="128" spans="1:11">
      <c r="A128" s="157" t="s">
        <v>43</v>
      </c>
      <c r="B128" s="157" t="s">
        <v>278</v>
      </c>
      <c r="C128" s="157" t="s">
        <v>278</v>
      </c>
      <c r="D128" s="306" t="s">
        <v>66</v>
      </c>
      <c r="E128" s="306" t="s">
        <v>279</v>
      </c>
      <c r="F128" s="158" t="s">
        <v>12</v>
      </c>
      <c r="G128" s="306"/>
      <c r="H128" s="306" t="s">
        <v>68</v>
      </c>
      <c r="I128" s="306"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6" t="s">
        <v>66</v>
      </c>
      <c r="E129" s="306" t="s">
        <v>12544</v>
      </c>
      <c r="F129" s="158" t="s">
        <v>12</v>
      </c>
      <c r="G129" s="306"/>
      <c r="H129" s="306" t="s">
        <v>68</v>
      </c>
      <c r="I129" s="306"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6" t="s">
        <v>139</v>
      </c>
      <c r="E130" s="306" t="s">
        <v>250</v>
      </c>
      <c r="F130" s="158" t="s">
        <v>12</v>
      </c>
      <c r="G130" s="306"/>
      <c r="H130" s="306" t="s">
        <v>251</v>
      </c>
      <c r="I130" s="306" t="s">
        <v>252</v>
      </c>
      <c r="J130" s="157" t="str">
        <f t="shared" si="2"/>
        <v>CobaltSumitomo Metal Mining</v>
      </c>
      <c r="K130" s="157" t="str">
        <f t="shared" si="3"/>
        <v>CobaltSumitomo Metal Mining</v>
      </c>
    </row>
    <row r="131" spans="1:11">
      <c r="A131" s="157" t="s">
        <v>43</v>
      </c>
      <c r="B131" s="157" t="s">
        <v>280</v>
      </c>
      <c r="C131" s="157" t="s">
        <v>281</v>
      </c>
      <c r="D131" s="306" t="s">
        <v>87</v>
      </c>
      <c r="E131" s="306" t="s">
        <v>282</v>
      </c>
      <c r="F131" s="158" t="s">
        <v>12</v>
      </c>
      <c r="G131" s="306"/>
      <c r="H131" s="306" t="s">
        <v>283</v>
      </c>
      <c r="I131" s="306" t="s">
        <v>284</v>
      </c>
      <c r="J131" s="157" t="str">
        <f t="shared" si="2"/>
        <v>CobaltSungEel HiMetal Co., Ltd.</v>
      </c>
      <c r="K131" s="157" t="str">
        <f t="shared" si="3"/>
        <v>CobaltSungEel HiMetal Co., Ltd.</v>
      </c>
    </row>
    <row r="132" spans="1:11">
      <c r="A132" s="157" t="s">
        <v>43</v>
      </c>
      <c r="B132" s="157" t="s">
        <v>281</v>
      </c>
      <c r="C132" s="157" t="s">
        <v>281</v>
      </c>
      <c r="D132" s="306" t="s">
        <v>87</v>
      </c>
      <c r="E132" s="306" t="s">
        <v>282</v>
      </c>
      <c r="F132" s="158" t="s">
        <v>12</v>
      </c>
      <c r="G132" s="306"/>
      <c r="H132" s="306" t="s">
        <v>283</v>
      </c>
      <c r="I132" s="306" t="s">
        <v>284</v>
      </c>
      <c r="J132" s="157" t="str">
        <f t="shared" si="2"/>
        <v>CobaltSungEel HiTech Co., Ltd.</v>
      </c>
      <c r="K132" s="157" t="str">
        <f t="shared" si="3"/>
        <v>CobaltSungEel HiTech Co., Ltd.</v>
      </c>
    </row>
    <row r="133" spans="1:11">
      <c r="A133" s="157" t="s">
        <v>43</v>
      </c>
      <c r="B133" s="157" t="s">
        <v>285</v>
      </c>
      <c r="C133" s="157" t="s">
        <v>12546</v>
      </c>
      <c r="D133" s="306" t="s">
        <v>66</v>
      </c>
      <c r="E133" s="306" t="s">
        <v>287</v>
      </c>
      <c r="F133" s="158" t="s">
        <v>12</v>
      </c>
      <c r="G133" s="306"/>
      <c r="H133" s="306" t="s">
        <v>185</v>
      </c>
      <c r="I133" s="306"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6" t="s">
        <v>66</v>
      </c>
      <c r="E134" s="306" t="s">
        <v>287</v>
      </c>
      <c r="G134" s="306"/>
      <c r="H134" s="306" t="s">
        <v>185</v>
      </c>
      <c r="I134" s="306" t="s">
        <v>186</v>
      </c>
      <c r="J134" s="157" t="str">
        <f t="shared" si="4"/>
        <v>CobaltTenke Fungurume</v>
      </c>
      <c r="K134" s="157" t="str">
        <f>A134&amp;B134</f>
        <v>CobaltTenke Fungurume</v>
      </c>
    </row>
    <row r="135" spans="1:11">
      <c r="A135" s="157" t="s">
        <v>43</v>
      </c>
      <c r="B135" s="157" t="s">
        <v>12546</v>
      </c>
      <c r="C135" s="157" t="s">
        <v>12546</v>
      </c>
      <c r="D135" s="306" t="s">
        <v>66</v>
      </c>
      <c r="E135" s="306" t="s">
        <v>287</v>
      </c>
      <c r="G135" s="306"/>
      <c r="H135" s="306" t="s">
        <v>185</v>
      </c>
      <c r="I135" s="306"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6" t="s">
        <v>95</v>
      </c>
      <c r="I136" s="306"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6" t="s">
        <v>202</v>
      </c>
      <c r="I137" s="306"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6" t="s">
        <v>109</v>
      </c>
      <c r="I138" s="306"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6" t="s">
        <v>292</v>
      </c>
      <c r="I139" s="306"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6" t="s">
        <v>296</v>
      </c>
      <c r="I140" s="306"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6" t="s">
        <v>12547</v>
      </c>
      <c r="I141" s="306"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6" t="s">
        <v>12547</v>
      </c>
      <c r="I142" s="306"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6" t="s">
        <v>12551</v>
      </c>
      <c r="I143" s="306"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6" t="s">
        <v>12551</v>
      </c>
      <c r="I144" s="306"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6" t="s">
        <v>98</v>
      </c>
      <c r="I145" s="306"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6" t="s">
        <v>306</v>
      </c>
      <c r="I146" s="306"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6" t="s">
        <v>171</v>
      </c>
      <c r="I147" s="306"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6" t="s">
        <v>310</v>
      </c>
      <c r="I148" s="306"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6" t="s">
        <v>210</v>
      </c>
      <c r="I149" s="306"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6" t="s">
        <v>315</v>
      </c>
      <c r="I150" s="306"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6" t="s">
        <v>315</v>
      </c>
      <c r="I151" s="306"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6" t="s">
        <v>210</v>
      </c>
      <c r="I152" s="306"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6" t="s">
        <v>210</v>
      </c>
      <c r="I153" s="306"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6" t="s">
        <v>320</v>
      </c>
      <c r="I154" s="306" t="s">
        <v>128</v>
      </c>
      <c r="J154" s="157" t="str">
        <f t="shared" si="4"/>
        <v>CobaltZhuhai Kelixin Metal Materials Co., Ltd.</v>
      </c>
      <c r="K154" s="157" t="str">
        <f t="shared" si="6"/>
        <v>CobaltZhuhai Kelixin Metal Materials Co., Ltd.</v>
      </c>
    </row>
    <row r="155" spans="1:11">
      <c r="A155" s="157" t="s">
        <v>43</v>
      </c>
      <c r="B155" s="157" t="s">
        <v>321</v>
      </c>
      <c r="H155" s="306"/>
      <c r="I155" s="306"/>
    </row>
    <row r="156" spans="1:11">
      <c r="A156" s="157" t="s">
        <v>43</v>
      </c>
      <c r="B156" s="157" t="s">
        <v>48</v>
      </c>
      <c r="C156" s="157" t="s">
        <v>26</v>
      </c>
      <c r="H156" s="306"/>
      <c r="I156" s="306"/>
    </row>
    <row r="157" spans="1:11">
      <c r="A157" s="157" t="s">
        <v>44</v>
      </c>
      <c r="B157" s="157" t="s">
        <v>322</v>
      </c>
      <c r="C157" s="157" t="s">
        <v>322</v>
      </c>
      <c r="D157" s="157" t="s">
        <v>323</v>
      </c>
      <c r="E157" s="157" t="s">
        <v>324</v>
      </c>
      <c r="F157" s="158" t="s">
        <v>12</v>
      </c>
      <c r="H157" s="306" t="s">
        <v>325</v>
      </c>
      <c r="I157" s="306"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6" t="s">
        <v>12822</v>
      </c>
      <c r="I158" s="306"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6" t="s">
        <v>12823</v>
      </c>
      <c r="I159" s="306"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6" t="s">
        <v>330</v>
      </c>
      <c r="I160" s="306"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6" t="s">
        <v>12555</v>
      </c>
      <c r="I161" s="306"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6" t="s">
        <v>333</v>
      </c>
      <c r="I162" s="306"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6" t="s">
        <v>336</v>
      </c>
      <c r="I163" s="306"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4" xr:uid="{00000000-0001-0000-0700-000000000000}"/>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defaultColWidth="8.7265625" defaultRowHeight="14.4"/>
  <cols>
    <col min="1" max="1" width="14.7265625" style="127" customWidth="1"/>
    <col min="2" max="2" width="14" style="127" customWidth="1"/>
    <col min="3" max="3" width="6.08984375" style="127" customWidth="1"/>
    <col min="4" max="4" width="50.90625" style="127" customWidth="1"/>
    <col min="5" max="5" width="45.90625" style="245" customWidth="1"/>
    <col min="6" max="6" width="61.6328125" style="246" customWidth="1"/>
    <col min="7" max="7" width="61.6328125" style="127" customWidth="1"/>
    <col min="8" max="8" width="65.6328125" style="144" customWidth="1"/>
    <col min="9" max="9" width="51.453125" style="189" customWidth="1"/>
    <col min="10" max="16384" width="8.7265625" style="189"/>
  </cols>
  <sheetData>
    <row r="1" spans="1:9">
      <c r="B1" s="127" t="s">
        <v>374</v>
      </c>
      <c r="C1" s="127" t="s">
        <v>375</v>
      </c>
      <c r="D1" s="127" t="s">
        <v>17</v>
      </c>
      <c r="E1" s="245" t="s">
        <v>376</v>
      </c>
      <c r="F1" s="246" t="s">
        <v>377</v>
      </c>
      <c r="G1" s="127" t="s">
        <v>378</v>
      </c>
      <c r="H1" s="297" t="s">
        <v>379</v>
      </c>
      <c r="I1" s="189" t="s">
        <v>18961</v>
      </c>
    </row>
    <row r="2" spans="1:9" ht="42">
      <c r="A2" s="127" t="str">
        <f>B2&amp;C2</f>
        <v>InstructionsA1</v>
      </c>
      <c r="B2" s="127" t="s">
        <v>380</v>
      </c>
      <c r="C2" s="127" t="s">
        <v>381</v>
      </c>
      <c r="D2" s="127" t="s">
        <v>382</v>
      </c>
      <c r="E2" s="245" t="s">
        <v>383</v>
      </c>
      <c r="F2" s="246" t="s">
        <v>384</v>
      </c>
      <c r="G2" s="127" t="s">
        <v>382</v>
      </c>
      <c r="H2" s="297" t="s">
        <v>382</v>
      </c>
      <c r="I2" s="297" t="s">
        <v>382</v>
      </c>
    </row>
    <row r="3" spans="1:9">
      <c r="A3" s="127" t="str">
        <f t="shared" ref="A3:A69" si="0">B3&amp;C3</f>
        <v>InstructionsA2</v>
      </c>
      <c r="B3" s="127" t="s">
        <v>380</v>
      </c>
      <c r="C3" s="127" t="s">
        <v>385</v>
      </c>
      <c r="D3" s="127" t="s">
        <v>386</v>
      </c>
      <c r="E3" s="245" t="s">
        <v>387</v>
      </c>
      <c r="F3" s="246" t="s">
        <v>388</v>
      </c>
      <c r="G3" s="127" t="s">
        <v>389</v>
      </c>
      <c r="H3" s="297" t="s">
        <v>386</v>
      </c>
      <c r="I3" s="189" t="s">
        <v>18962</v>
      </c>
    </row>
    <row r="4" spans="1:9" ht="293.39999999999998" customHeight="1">
      <c r="A4" s="127" t="str">
        <f t="shared" si="0"/>
        <v>InstructionsA3</v>
      </c>
      <c r="B4" s="127" t="s">
        <v>380</v>
      </c>
      <c r="C4" s="127" t="s">
        <v>390</v>
      </c>
      <c r="D4" s="127" t="s">
        <v>391</v>
      </c>
      <c r="E4" s="245" t="s">
        <v>392</v>
      </c>
      <c r="F4" s="246" t="s">
        <v>393</v>
      </c>
      <c r="G4" s="247" t="s">
        <v>394</v>
      </c>
      <c r="H4" s="298" t="s">
        <v>19062</v>
      </c>
      <c r="I4" s="127" t="s">
        <v>19099</v>
      </c>
    </row>
    <row r="5" spans="1:9" ht="40.5" customHeight="1">
      <c r="A5" s="127" t="str">
        <f t="shared" si="0"/>
        <v>InstructionsA5</v>
      </c>
      <c r="B5" s="127" t="s">
        <v>380</v>
      </c>
      <c r="C5" s="127" t="s">
        <v>395</v>
      </c>
      <c r="D5" s="127" t="s">
        <v>396</v>
      </c>
      <c r="E5" s="245" t="s">
        <v>397</v>
      </c>
      <c r="F5" s="246" t="s">
        <v>398</v>
      </c>
      <c r="G5" s="127" t="s">
        <v>399</v>
      </c>
      <c r="H5" s="297" t="s">
        <v>400</v>
      </c>
      <c r="I5" s="127" t="s">
        <v>18963</v>
      </c>
    </row>
    <row r="6" spans="1:9">
      <c r="A6" s="127" t="str">
        <f t="shared" si="0"/>
        <v>InstructionsA6</v>
      </c>
      <c r="B6" s="127" t="s">
        <v>380</v>
      </c>
      <c r="C6" s="127" t="s">
        <v>401</v>
      </c>
      <c r="D6" s="127" t="s">
        <v>402</v>
      </c>
      <c r="E6" s="245" t="s">
        <v>403</v>
      </c>
      <c r="F6" s="246" t="s">
        <v>404</v>
      </c>
      <c r="G6" s="127" t="s">
        <v>405</v>
      </c>
      <c r="H6" s="299" t="s">
        <v>406</v>
      </c>
      <c r="I6" s="127" t="s">
        <v>18964</v>
      </c>
    </row>
    <row r="7" spans="1:9" ht="86.25" customHeight="1">
      <c r="A7" s="127" t="str">
        <f t="shared" si="0"/>
        <v>InstructionsA7</v>
      </c>
      <c r="B7" s="127" t="s">
        <v>380</v>
      </c>
      <c r="C7" s="127" t="s">
        <v>407</v>
      </c>
      <c r="D7" s="127" t="s">
        <v>408</v>
      </c>
      <c r="E7" s="245" t="s">
        <v>409</v>
      </c>
      <c r="F7" s="246" t="s">
        <v>410</v>
      </c>
      <c r="G7" s="127" t="s">
        <v>411</v>
      </c>
      <c r="H7" s="297" t="s">
        <v>412</v>
      </c>
      <c r="I7" s="127" t="s">
        <v>18965</v>
      </c>
    </row>
    <row r="8" spans="1:9" ht="409.6">
      <c r="A8" s="127" t="str">
        <f t="shared" si="0"/>
        <v>InstructionsA8</v>
      </c>
      <c r="B8" s="127" t="s">
        <v>380</v>
      </c>
      <c r="C8" s="127" t="s">
        <v>413</v>
      </c>
      <c r="D8" s="127" t="s">
        <v>414</v>
      </c>
      <c r="E8" s="245" t="s">
        <v>415</v>
      </c>
      <c r="F8" s="246" t="s">
        <v>416</v>
      </c>
      <c r="G8" s="127" t="s">
        <v>417</v>
      </c>
      <c r="H8" s="297" t="s">
        <v>418</v>
      </c>
      <c r="I8" s="101" t="s">
        <v>18966</v>
      </c>
    </row>
    <row r="9" spans="1:9" ht="41.4">
      <c r="A9" s="127" t="str">
        <f t="shared" si="0"/>
        <v>InstructionsA9</v>
      </c>
      <c r="B9" s="127" t="s">
        <v>380</v>
      </c>
      <c r="C9" s="127" t="s">
        <v>419</v>
      </c>
      <c r="D9" s="127" t="s">
        <v>420</v>
      </c>
      <c r="E9" s="245" t="s">
        <v>421</v>
      </c>
      <c r="F9" s="246" t="s">
        <v>422</v>
      </c>
      <c r="G9" s="127" t="s">
        <v>423</v>
      </c>
      <c r="H9" s="297" t="s">
        <v>424</v>
      </c>
      <c r="I9" s="127" t="s">
        <v>18967</v>
      </c>
    </row>
    <row r="10" spans="1:9" ht="28.8">
      <c r="A10" s="127" t="str">
        <f>B10&amp;C10</f>
        <v>InstructionsA10</v>
      </c>
      <c r="B10" s="127" t="s">
        <v>380</v>
      </c>
      <c r="C10" s="127" t="s">
        <v>425</v>
      </c>
      <c r="D10" s="127" t="s">
        <v>426</v>
      </c>
      <c r="E10" s="245" t="s">
        <v>427</v>
      </c>
      <c r="F10" s="246" t="s">
        <v>428</v>
      </c>
      <c r="G10" s="127" t="s">
        <v>429</v>
      </c>
      <c r="H10" s="297" t="s">
        <v>430</v>
      </c>
      <c r="I10" s="127" t="s">
        <v>18968</v>
      </c>
    </row>
    <row r="11" spans="1:9" ht="43.2">
      <c r="A11" s="127" t="str">
        <f t="shared" si="0"/>
        <v>InstructionsA11</v>
      </c>
      <c r="B11" s="127" t="s">
        <v>380</v>
      </c>
      <c r="C11" s="127" t="s">
        <v>431</v>
      </c>
      <c r="D11" s="127" t="s">
        <v>432</v>
      </c>
      <c r="E11" s="223" t="s">
        <v>433</v>
      </c>
      <c r="F11" s="248" t="s">
        <v>434</v>
      </c>
      <c r="G11" s="127" t="s">
        <v>435</v>
      </c>
      <c r="H11" s="297" t="s">
        <v>436</v>
      </c>
      <c r="I11" s="127" t="s">
        <v>18969</v>
      </c>
    </row>
    <row r="12" spans="1:9" ht="41.4">
      <c r="A12" s="127" t="str">
        <f t="shared" si="0"/>
        <v>InstructionsA12</v>
      </c>
      <c r="B12" s="127" t="s">
        <v>380</v>
      </c>
      <c r="C12" s="127" t="s">
        <v>437</v>
      </c>
      <c r="D12" s="127" t="s">
        <v>438</v>
      </c>
      <c r="E12" s="245" t="s">
        <v>439</v>
      </c>
      <c r="F12" s="246" t="s">
        <v>440</v>
      </c>
      <c r="G12" s="127" t="s">
        <v>441</v>
      </c>
      <c r="H12" s="297" t="s">
        <v>442</v>
      </c>
      <c r="I12" s="127" t="s">
        <v>18970</v>
      </c>
    </row>
    <row r="13" spans="1:9" ht="69">
      <c r="A13" s="127" t="str">
        <f t="shared" si="0"/>
        <v>InstructionsA13</v>
      </c>
      <c r="B13" s="127" t="s">
        <v>380</v>
      </c>
      <c r="C13" s="127" t="s">
        <v>443</v>
      </c>
      <c r="D13" s="127" t="s">
        <v>444</v>
      </c>
      <c r="E13" s="223" t="s">
        <v>445</v>
      </c>
      <c r="F13" s="248" t="s">
        <v>446</v>
      </c>
      <c r="G13" s="127" t="s">
        <v>447</v>
      </c>
      <c r="H13" s="297" t="s">
        <v>448</v>
      </c>
      <c r="I13" s="127" t="s">
        <v>18971</v>
      </c>
    </row>
    <row r="14" spans="1:9" ht="31.5" customHeight="1">
      <c r="A14" s="127" t="str">
        <f t="shared" si="0"/>
        <v>InstructionsA14</v>
      </c>
      <c r="B14" s="127" t="s">
        <v>380</v>
      </c>
      <c r="C14" s="127" t="s">
        <v>449</v>
      </c>
      <c r="D14" s="127" t="s">
        <v>450</v>
      </c>
      <c r="E14" s="245" t="s">
        <v>451</v>
      </c>
      <c r="F14" s="246" t="s">
        <v>452</v>
      </c>
      <c r="G14" s="127" t="s">
        <v>453</v>
      </c>
      <c r="H14" s="297" t="s">
        <v>454</v>
      </c>
      <c r="I14" s="127" t="s">
        <v>18972</v>
      </c>
    </row>
    <row r="15" spans="1:9" ht="82.8">
      <c r="A15" s="127" t="str">
        <f t="shared" si="0"/>
        <v>InstructionsA15</v>
      </c>
      <c r="B15" s="127" t="s">
        <v>380</v>
      </c>
      <c r="C15" s="127" t="s">
        <v>455</v>
      </c>
      <c r="D15" s="127" t="s">
        <v>456</v>
      </c>
      <c r="E15" s="245" t="s">
        <v>457</v>
      </c>
      <c r="F15" s="246" t="s">
        <v>458</v>
      </c>
      <c r="G15" s="127" t="s">
        <v>459</v>
      </c>
      <c r="H15" s="297" t="s">
        <v>460</v>
      </c>
      <c r="I15" s="127" t="s">
        <v>18973</v>
      </c>
    </row>
    <row r="16" spans="1:9" ht="27.6">
      <c r="A16" s="127" t="str">
        <f t="shared" si="0"/>
        <v>InstructionsA16</v>
      </c>
      <c r="B16" s="127" t="s">
        <v>380</v>
      </c>
      <c r="C16" s="127" t="s">
        <v>461</v>
      </c>
      <c r="D16" s="127" t="s">
        <v>462</v>
      </c>
      <c r="E16" s="223" t="s">
        <v>463</v>
      </c>
      <c r="F16" s="248" t="s">
        <v>464</v>
      </c>
      <c r="G16" s="127" t="s">
        <v>465</v>
      </c>
      <c r="H16" s="297" t="s">
        <v>466</v>
      </c>
      <c r="I16" s="127" t="s">
        <v>18974</v>
      </c>
    </row>
    <row r="17" spans="1:9" ht="69">
      <c r="A17" s="127" t="str">
        <f t="shared" si="0"/>
        <v>InstructionsA17</v>
      </c>
      <c r="B17" s="127" t="s">
        <v>380</v>
      </c>
      <c r="C17" s="127" t="s">
        <v>467</v>
      </c>
      <c r="D17" s="127" t="s">
        <v>468</v>
      </c>
      <c r="E17" s="245" t="s">
        <v>469</v>
      </c>
      <c r="F17" s="246" t="s">
        <v>470</v>
      </c>
      <c r="G17" s="127" t="s">
        <v>471</v>
      </c>
      <c r="H17" s="297" t="s">
        <v>472</v>
      </c>
      <c r="I17" s="127" t="s">
        <v>18975</v>
      </c>
    </row>
    <row r="18" spans="1:9" ht="27.6">
      <c r="A18" s="127" t="str">
        <f>B18&amp;C18</f>
        <v>InstructionsA18</v>
      </c>
      <c r="B18" s="127" t="s">
        <v>380</v>
      </c>
      <c r="C18" s="127" t="s">
        <v>473</v>
      </c>
      <c r="D18" s="127" t="s">
        <v>474</v>
      </c>
      <c r="E18" s="127" t="s">
        <v>475</v>
      </c>
      <c r="F18" s="248" t="s">
        <v>476</v>
      </c>
      <c r="G18" s="127" t="s">
        <v>477</v>
      </c>
      <c r="H18" s="297" t="s">
        <v>478</v>
      </c>
      <c r="I18" s="127" t="s">
        <v>18976</v>
      </c>
    </row>
    <row r="19" spans="1:9" ht="41.4">
      <c r="A19" s="127" t="str">
        <f t="shared" si="0"/>
        <v>InstructionsA19</v>
      </c>
      <c r="B19" s="127" t="s">
        <v>380</v>
      </c>
      <c r="C19" s="127" t="s">
        <v>479</v>
      </c>
      <c r="D19" s="127" t="s">
        <v>480</v>
      </c>
      <c r="E19" s="245" t="s">
        <v>481</v>
      </c>
      <c r="F19" s="246" t="s">
        <v>482</v>
      </c>
      <c r="G19" s="127" t="s">
        <v>483</v>
      </c>
      <c r="H19" s="300" t="s">
        <v>484</v>
      </c>
      <c r="I19" s="127" t="s">
        <v>18977</v>
      </c>
    </row>
    <row r="20" spans="1:9" ht="41.4">
      <c r="A20" s="127" t="str">
        <f t="shared" si="0"/>
        <v>InstructionsA20</v>
      </c>
      <c r="B20" s="127" t="s">
        <v>380</v>
      </c>
      <c r="C20" s="127" t="s">
        <v>485</v>
      </c>
      <c r="D20" s="127" t="s">
        <v>486</v>
      </c>
      <c r="E20" s="245" t="s">
        <v>487</v>
      </c>
      <c r="F20" s="246" t="s">
        <v>488</v>
      </c>
      <c r="G20" s="127" t="s">
        <v>489</v>
      </c>
      <c r="H20" s="297" t="s">
        <v>490</v>
      </c>
      <c r="I20" s="127" t="s">
        <v>18978</v>
      </c>
    </row>
    <row r="21" spans="1:9" ht="54.75" customHeight="1">
      <c r="A21" s="127" t="str">
        <f t="shared" si="0"/>
        <v>InstructionsA22</v>
      </c>
      <c r="B21" s="127" t="s">
        <v>380</v>
      </c>
      <c r="C21" s="127" t="s">
        <v>491</v>
      </c>
      <c r="D21" s="127" t="s">
        <v>492</v>
      </c>
      <c r="E21" s="245" t="s">
        <v>493</v>
      </c>
      <c r="F21" s="246" t="s">
        <v>494</v>
      </c>
      <c r="G21" s="127" t="s">
        <v>495</v>
      </c>
      <c r="H21" s="300" t="s">
        <v>496</v>
      </c>
      <c r="I21" s="310" t="s">
        <v>18979</v>
      </c>
    </row>
    <row r="22" spans="1:9" ht="113.4">
      <c r="A22" s="127" t="str">
        <f t="shared" si="0"/>
        <v>InstructionsA23</v>
      </c>
      <c r="B22" s="127" t="s">
        <v>380</v>
      </c>
      <c r="C22" s="127" t="s">
        <v>497</v>
      </c>
      <c r="D22" s="127" t="s">
        <v>498</v>
      </c>
      <c r="E22" s="245" t="s">
        <v>499</v>
      </c>
      <c r="F22" s="246" t="s">
        <v>500</v>
      </c>
      <c r="G22" s="247" t="s">
        <v>501</v>
      </c>
      <c r="H22" s="300" t="s">
        <v>502</v>
      </c>
      <c r="I22" s="127" t="s">
        <v>18980</v>
      </c>
    </row>
    <row r="23" spans="1:9" ht="32.4">
      <c r="A23" s="127" t="str">
        <f>B23&amp;C23</f>
        <v>InstructionsA24</v>
      </c>
      <c r="B23" s="127" t="s">
        <v>380</v>
      </c>
      <c r="C23" s="127" t="s">
        <v>503</v>
      </c>
      <c r="D23" s="127" t="s">
        <v>504</v>
      </c>
      <c r="E23" s="245" t="s">
        <v>505</v>
      </c>
      <c r="F23" s="246" t="s">
        <v>506</v>
      </c>
      <c r="G23" s="127" t="s">
        <v>507</v>
      </c>
      <c r="H23" s="300" t="s">
        <v>508</v>
      </c>
      <c r="I23" s="127" t="s">
        <v>18981</v>
      </c>
    </row>
    <row r="24" spans="1:9" ht="96.6">
      <c r="A24" s="127" t="str">
        <f t="shared" si="0"/>
        <v>InstructionsA25</v>
      </c>
      <c r="B24" s="127" t="s">
        <v>380</v>
      </c>
      <c r="C24" s="127" t="s">
        <v>509</v>
      </c>
      <c r="D24" s="127" t="s">
        <v>510</v>
      </c>
      <c r="E24" s="245" t="s">
        <v>511</v>
      </c>
      <c r="F24" s="291" t="s">
        <v>512</v>
      </c>
      <c r="G24" s="127" t="s">
        <v>513</v>
      </c>
      <c r="H24" s="297" t="s">
        <v>514</v>
      </c>
      <c r="I24" s="127" t="s">
        <v>18982</v>
      </c>
    </row>
    <row r="25" spans="1:9" ht="262.2">
      <c r="A25" s="127" t="str">
        <f t="shared" si="0"/>
        <v>InstructionsA26</v>
      </c>
      <c r="B25" s="127" t="s">
        <v>380</v>
      </c>
      <c r="C25" s="127" t="s">
        <v>515</v>
      </c>
      <c r="D25" s="127" t="s">
        <v>516</v>
      </c>
      <c r="E25" s="249" t="s">
        <v>517</v>
      </c>
      <c r="F25" s="291" t="s">
        <v>518</v>
      </c>
      <c r="G25" s="127" t="s">
        <v>519</v>
      </c>
      <c r="H25" s="297" t="s">
        <v>520</v>
      </c>
      <c r="I25" s="127" t="s">
        <v>18983</v>
      </c>
    </row>
    <row r="26" spans="1:9" ht="41.4">
      <c r="A26" s="127" t="str">
        <f t="shared" si="0"/>
        <v>InstructionsA27</v>
      </c>
      <c r="B26" s="127" t="s">
        <v>380</v>
      </c>
      <c r="C26" s="127" t="s">
        <v>521</v>
      </c>
      <c r="D26" s="127" t="s">
        <v>522</v>
      </c>
      <c r="E26" s="245" t="s">
        <v>523</v>
      </c>
      <c r="F26" s="246" t="s">
        <v>524</v>
      </c>
      <c r="G26" s="127" t="s">
        <v>525</v>
      </c>
      <c r="H26" s="297" t="s">
        <v>526</v>
      </c>
      <c r="I26" s="127" t="s">
        <v>18984</v>
      </c>
    </row>
    <row r="27" spans="1:9" ht="409.6">
      <c r="A27" s="127" t="str">
        <f t="shared" si="0"/>
        <v>InstructionsA28</v>
      </c>
      <c r="B27" s="127" t="s">
        <v>380</v>
      </c>
      <c r="C27" s="127" t="s">
        <v>527</v>
      </c>
      <c r="D27" s="127" t="s">
        <v>528</v>
      </c>
      <c r="E27" s="249" t="s">
        <v>529</v>
      </c>
      <c r="F27" s="246" t="s">
        <v>530</v>
      </c>
      <c r="G27" s="127" t="s">
        <v>531</v>
      </c>
      <c r="H27" s="297" t="s">
        <v>532</v>
      </c>
      <c r="I27" s="127" t="s">
        <v>18985</v>
      </c>
    </row>
    <row r="28" spans="1:9" ht="348" customHeight="1">
      <c r="A28" s="127" t="str">
        <f t="shared" ref="A28:A32" si="1">B28&amp;C28</f>
        <v>InstructionsA29</v>
      </c>
      <c r="B28" s="127" t="s">
        <v>380</v>
      </c>
      <c r="C28" s="127" t="s">
        <v>533</v>
      </c>
      <c r="D28" s="127" t="s">
        <v>534</v>
      </c>
      <c r="E28" s="249" t="s">
        <v>535</v>
      </c>
      <c r="F28" s="250" t="s">
        <v>536</v>
      </c>
      <c r="G28" s="127" t="s">
        <v>537</v>
      </c>
      <c r="H28" s="297" t="s">
        <v>538</v>
      </c>
      <c r="I28" s="127" t="s">
        <v>18986</v>
      </c>
    </row>
    <row r="29" spans="1:9" ht="234.6">
      <c r="A29" s="127" t="str">
        <f t="shared" si="1"/>
        <v>InstructionsA30</v>
      </c>
      <c r="B29" s="127" t="s">
        <v>380</v>
      </c>
      <c r="C29" s="127" t="s">
        <v>539</v>
      </c>
      <c r="D29" s="127" t="s">
        <v>540</v>
      </c>
      <c r="E29" s="249" t="s">
        <v>541</v>
      </c>
      <c r="F29" s="246" t="s">
        <v>542</v>
      </c>
      <c r="G29" s="127" t="s">
        <v>543</v>
      </c>
      <c r="H29" s="297" t="s">
        <v>544</v>
      </c>
      <c r="I29" s="127" t="s">
        <v>18987</v>
      </c>
    </row>
    <row r="30" spans="1:9" ht="207">
      <c r="A30" s="127" t="str">
        <f t="shared" si="1"/>
        <v>InstructionsA31</v>
      </c>
      <c r="B30" s="127" t="s">
        <v>380</v>
      </c>
      <c r="C30" s="127" t="s">
        <v>545</v>
      </c>
      <c r="D30" s="127" t="s">
        <v>546</v>
      </c>
      <c r="E30" s="245" t="s">
        <v>547</v>
      </c>
      <c r="F30" s="250" t="s">
        <v>548</v>
      </c>
      <c r="G30" s="127" t="s">
        <v>549</v>
      </c>
      <c r="H30" s="297" t="s">
        <v>550</v>
      </c>
      <c r="I30" s="127" t="s">
        <v>19198</v>
      </c>
    </row>
    <row r="31" spans="1:9" ht="110.4">
      <c r="A31" s="127" t="str">
        <f t="shared" si="1"/>
        <v>InstructionsA32</v>
      </c>
      <c r="B31" s="127" t="s">
        <v>380</v>
      </c>
      <c r="C31" s="127" t="s">
        <v>551</v>
      </c>
      <c r="D31" s="127" t="s">
        <v>552</v>
      </c>
      <c r="E31" s="249" t="s">
        <v>553</v>
      </c>
      <c r="F31" s="250" t="s">
        <v>554</v>
      </c>
      <c r="G31" s="127" t="s">
        <v>555</v>
      </c>
      <c r="H31" s="297" t="s">
        <v>556</v>
      </c>
      <c r="I31" s="127" t="s">
        <v>18988</v>
      </c>
    </row>
    <row r="32" spans="1:9" ht="110.4">
      <c r="A32" s="127" t="str">
        <f t="shared" si="1"/>
        <v>InstructionsA33</v>
      </c>
      <c r="B32" s="127" t="s">
        <v>380</v>
      </c>
      <c r="C32" s="127" t="s">
        <v>557</v>
      </c>
      <c r="D32" s="251" t="s">
        <v>558</v>
      </c>
      <c r="E32" s="252" t="s">
        <v>559</v>
      </c>
      <c r="F32" s="253" t="s">
        <v>560</v>
      </c>
      <c r="G32" s="251" t="s">
        <v>561</v>
      </c>
      <c r="H32" s="301" t="s">
        <v>562</v>
      </c>
      <c r="I32" s="127" t="s">
        <v>18989</v>
      </c>
    </row>
    <row r="33" spans="1:9" ht="78" customHeight="1">
      <c r="A33" s="127" t="str">
        <f t="shared" si="0"/>
        <v>InstructionsA35</v>
      </c>
      <c r="B33" s="127" t="s">
        <v>380</v>
      </c>
      <c r="C33" s="127" t="s">
        <v>563</v>
      </c>
      <c r="D33" s="127" t="s">
        <v>564</v>
      </c>
      <c r="E33" s="249" t="s">
        <v>565</v>
      </c>
      <c r="F33" s="250" t="s">
        <v>566</v>
      </c>
      <c r="G33" s="254" t="s">
        <v>567</v>
      </c>
      <c r="H33" s="297" t="s">
        <v>568</v>
      </c>
      <c r="I33" s="127" t="s">
        <v>18990</v>
      </c>
    </row>
    <row r="34" spans="1:9" ht="276">
      <c r="A34" s="127" t="str">
        <f t="shared" si="0"/>
        <v>InstructionsA36</v>
      </c>
      <c r="B34" s="127" t="s">
        <v>380</v>
      </c>
      <c r="C34" s="127" t="s">
        <v>569</v>
      </c>
      <c r="D34" s="127" t="s">
        <v>570</v>
      </c>
      <c r="E34" s="245" t="s">
        <v>571</v>
      </c>
      <c r="F34" s="246" t="s">
        <v>572</v>
      </c>
      <c r="G34" s="254" t="s">
        <v>573</v>
      </c>
      <c r="H34" s="297" t="s">
        <v>574</v>
      </c>
      <c r="I34" s="127" t="s">
        <v>18991</v>
      </c>
    </row>
    <row r="35" spans="1:9" ht="55.2">
      <c r="A35" s="127" t="str">
        <f t="shared" si="0"/>
        <v>InstructionsA37</v>
      </c>
      <c r="B35" s="127" t="s">
        <v>380</v>
      </c>
      <c r="C35" s="127" t="s">
        <v>575</v>
      </c>
      <c r="D35" s="127" t="s">
        <v>576</v>
      </c>
      <c r="E35" s="249" t="s">
        <v>577</v>
      </c>
      <c r="F35" s="291" t="s">
        <v>578</v>
      </c>
      <c r="G35" s="127" t="s">
        <v>579</v>
      </c>
      <c r="H35" s="297" t="s">
        <v>580</v>
      </c>
      <c r="I35" s="127" t="s">
        <v>18992</v>
      </c>
    </row>
    <row r="36" spans="1:9" ht="82.8">
      <c r="A36" s="127" t="str">
        <f t="shared" si="0"/>
        <v>InstructionsA38</v>
      </c>
      <c r="B36" s="127" t="s">
        <v>380</v>
      </c>
      <c r="C36" s="127" t="s">
        <v>581</v>
      </c>
      <c r="D36" s="127" t="s">
        <v>582</v>
      </c>
      <c r="E36" s="249" t="s">
        <v>583</v>
      </c>
      <c r="F36" s="291" t="s">
        <v>584</v>
      </c>
      <c r="G36" s="127" t="s">
        <v>585</v>
      </c>
      <c r="H36" s="297" t="s">
        <v>586</v>
      </c>
      <c r="I36" s="127" t="s">
        <v>18993</v>
      </c>
    </row>
    <row r="37" spans="1:9" ht="151.80000000000001">
      <c r="A37" s="127" t="str">
        <f t="shared" si="0"/>
        <v>InstructionsA39</v>
      </c>
      <c r="B37" s="127" t="s">
        <v>380</v>
      </c>
      <c r="C37" s="127" t="s">
        <v>587</v>
      </c>
      <c r="D37" s="127" t="s">
        <v>588</v>
      </c>
      <c r="E37" s="249" t="s">
        <v>589</v>
      </c>
      <c r="F37" s="292" t="s">
        <v>590</v>
      </c>
      <c r="G37" s="127" t="s">
        <v>591</v>
      </c>
      <c r="H37" s="297" t="s">
        <v>592</v>
      </c>
      <c r="I37" s="127" t="s">
        <v>18994</v>
      </c>
    </row>
    <row r="38" spans="1:9" ht="179.4">
      <c r="A38" s="127" t="str">
        <f t="shared" si="0"/>
        <v>InstructionsA40</v>
      </c>
      <c r="B38" s="127" t="s">
        <v>380</v>
      </c>
      <c r="C38" s="127" t="s">
        <v>593</v>
      </c>
      <c r="D38" s="251" t="s">
        <v>594</v>
      </c>
      <c r="E38" s="252" t="s">
        <v>595</v>
      </c>
      <c r="F38" s="293" t="s">
        <v>596</v>
      </c>
      <c r="G38" s="251" t="s">
        <v>597</v>
      </c>
      <c r="H38" s="297" t="s">
        <v>598</v>
      </c>
      <c r="I38" s="127" t="s">
        <v>18995</v>
      </c>
    </row>
    <row r="39" spans="1:9" ht="220.8">
      <c r="A39" s="127" t="str">
        <f>B39&amp;C39</f>
        <v>InstructionsA41</v>
      </c>
      <c r="B39" s="127" t="s">
        <v>380</v>
      </c>
      <c r="C39" s="127" t="s">
        <v>599</v>
      </c>
      <c r="D39" s="251" t="s">
        <v>600</v>
      </c>
      <c r="E39" s="252" t="s">
        <v>601</v>
      </c>
      <c r="F39" s="293" t="s">
        <v>602</v>
      </c>
      <c r="G39" s="255" t="s">
        <v>603</v>
      </c>
      <c r="H39" s="301" t="s">
        <v>604</v>
      </c>
      <c r="I39" s="127" t="s">
        <v>18996</v>
      </c>
    </row>
    <row r="40" spans="1:9" ht="193.2">
      <c r="A40" s="127" t="str">
        <f>B40&amp;C40</f>
        <v>InstructionsA42</v>
      </c>
      <c r="B40" s="127" t="s">
        <v>380</v>
      </c>
      <c r="C40" s="127" t="s">
        <v>605</v>
      </c>
      <c r="D40" s="127" t="s">
        <v>606</v>
      </c>
      <c r="E40" s="245" t="s">
        <v>607</v>
      </c>
      <c r="F40" s="291" t="s">
        <v>608</v>
      </c>
      <c r="G40" s="127" t="s">
        <v>609</v>
      </c>
      <c r="H40" s="297" t="s">
        <v>610</v>
      </c>
      <c r="I40" s="127" t="s">
        <v>18997</v>
      </c>
    </row>
    <row r="41" spans="1:9" ht="82.8">
      <c r="A41" s="127" t="str">
        <f t="shared" si="0"/>
        <v>InstructionsA43</v>
      </c>
      <c r="B41" s="127" t="s">
        <v>380</v>
      </c>
      <c r="C41" s="127" t="s">
        <v>611</v>
      </c>
      <c r="D41" s="127" t="s">
        <v>612</v>
      </c>
      <c r="E41" s="245" t="s">
        <v>613</v>
      </c>
      <c r="F41" s="291" t="s">
        <v>614</v>
      </c>
      <c r="G41" s="127" t="s">
        <v>615</v>
      </c>
      <c r="H41" s="297" t="s">
        <v>616</v>
      </c>
      <c r="I41" s="127" t="s">
        <v>18998</v>
      </c>
    </row>
    <row r="42" spans="1:9" ht="69">
      <c r="A42" s="127" t="str">
        <f t="shared" si="0"/>
        <v>InstructionsA45</v>
      </c>
      <c r="B42" s="127" t="s">
        <v>380</v>
      </c>
      <c r="C42" s="127" t="s">
        <v>617</v>
      </c>
      <c r="D42" s="127" t="s">
        <v>618</v>
      </c>
      <c r="E42" s="245" t="s">
        <v>619</v>
      </c>
      <c r="F42" s="246" t="s">
        <v>620</v>
      </c>
      <c r="G42" s="127" t="s">
        <v>621</v>
      </c>
      <c r="H42" s="297" t="s">
        <v>622</v>
      </c>
      <c r="I42" s="127" t="s">
        <v>18999</v>
      </c>
    </row>
    <row r="43" spans="1:9" ht="96.6">
      <c r="A43" s="127" t="str">
        <f t="shared" si="0"/>
        <v>InstructionsA46</v>
      </c>
      <c r="B43" s="127" t="s">
        <v>380</v>
      </c>
      <c r="C43" s="127" t="s">
        <v>623</v>
      </c>
      <c r="D43" s="127" t="s">
        <v>624</v>
      </c>
      <c r="E43" s="249" t="s">
        <v>625</v>
      </c>
      <c r="F43" s="291" t="s">
        <v>626</v>
      </c>
      <c r="G43" s="254" t="s">
        <v>627</v>
      </c>
      <c r="H43" s="297" t="s">
        <v>628</v>
      </c>
      <c r="I43" s="127" t="s">
        <v>19000</v>
      </c>
    </row>
    <row r="44" spans="1:9" ht="69">
      <c r="A44" s="127" t="str">
        <f t="shared" si="0"/>
        <v>InstructionsA48</v>
      </c>
      <c r="B44" s="237" t="s">
        <v>380</v>
      </c>
      <c r="C44" s="127" t="s">
        <v>629</v>
      </c>
      <c r="D44" s="237" t="s">
        <v>630</v>
      </c>
      <c r="E44" s="245" t="s">
        <v>631</v>
      </c>
      <c r="F44" s="246" t="s">
        <v>632</v>
      </c>
      <c r="G44" s="256" t="s">
        <v>633</v>
      </c>
      <c r="H44" s="297" t="s">
        <v>634</v>
      </c>
      <c r="I44" s="127" t="s">
        <v>19001</v>
      </c>
    </row>
    <row r="45" spans="1:9" ht="55.2">
      <c r="A45" s="127" t="str">
        <f>B45&amp;C45</f>
        <v>InstructionsA49</v>
      </c>
      <c r="B45" s="127" t="s">
        <v>380</v>
      </c>
      <c r="C45" s="127" t="s">
        <v>635</v>
      </c>
      <c r="D45" s="127" t="s">
        <v>636</v>
      </c>
      <c r="E45" s="245" t="s">
        <v>637</v>
      </c>
      <c r="F45" s="246" t="s">
        <v>638</v>
      </c>
      <c r="G45" s="127" t="s">
        <v>639</v>
      </c>
      <c r="H45" s="300" t="s">
        <v>640</v>
      </c>
      <c r="I45" s="127" t="s">
        <v>19002</v>
      </c>
    </row>
    <row r="46" spans="1:9" ht="138">
      <c r="A46" s="127" t="str">
        <f t="shared" si="0"/>
        <v>InstructionsA50</v>
      </c>
      <c r="B46" s="127" t="s">
        <v>380</v>
      </c>
      <c r="C46" s="127" t="s">
        <v>641</v>
      </c>
      <c r="D46" s="127" t="s">
        <v>642</v>
      </c>
      <c r="E46" s="294" t="s">
        <v>643</v>
      </c>
      <c r="F46" s="291" t="s">
        <v>644</v>
      </c>
      <c r="G46" s="127" t="s">
        <v>645</v>
      </c>
      <c r="H46" s="297" t="s">
        <v>646</v>
      </c>
      <c r="I46" s="127" t="s">
        <v>19003</v>
      </c>
    </row>
    <row r="47" spans="1:9" ht="69">
      <c r="A47" s="127" t="str">
        <f t="shared" si="0"/>
        <v>InstructionsA51</v>
      </c>
      <c r="B47" s="127" t="s">
        <v>380</v>
      </c>
      <c r="C47" s="127" t="s">
        <v>647</v>
      </c>
      <c r="D47" s="127" t="s">
        <v>648</v>
      </c>
      <c r="E47" s="245" t="s">
        <v>649</v>
      </c>
      <c r="F47" s="246" t="s">
        <v>650</v>
      </c>
      <c r="G47" s="127" t="s">
        <v>651</v>
      </c>
      <c r="H47" s="297" t="s">
        <v>652</v>
      </c>
      <c r="I47" s="127" t="s">
        <v>19004</v>
      </c>
    </row>
    <row r="48" spans="1:9" ht="82.8">
      <c r="A48" s="127" t="str">
        <f t="shared" si="0"/>
        <v>InstructionsA52</v>
      </c>
      <c r="B48" s="127" t="s">
        <v>380</v>
      </c>
      <c r="C48" s="127" t="s">
        <v>653</v>
      </c>
      <c r="D48" s="127" t="s">
        <v>654</v>
      </c>
      <c r="E48" s="245" t="s">
        <v>655</v>
      </c>
      <c r="F48" s="246" t="s">
        <v>656</v>
      </c>
      <c r="G48" s="257" t="s">
        <v>657</v>
      </c>
      <c r="H48" s="297" t="s">
        <v>658</v>
      </c>
      <c r="I48" s="127" t="s">
        <v>19005</v>
      </c>
    </row>
    <row r="49" spans="1:9" ht="110.4">
      <c r="A49" s="127" t="str">
        <f>B49&amp;C49</f>
        <v>InstructionsA53</v>
      </c>
      <c r="B49" s="127" t="s">
        <v>380</v>
      </c>
      <c r="C49" s="127" t="s">
        <v>659</v>
      </c>
      <c r="D49" s="127" t="s">
        <v>660</v>
      </c>
      <c r="E49" s="245" t="s">
        <v>661</v>
      </c>
      <c r="F49" s="246" t="s">
        <v>662</v>
      </c>
      <c r="G49" s="257" t="s">
        <v>663</v>
      </c>
      <c r="H49" s="300" t="s">
        <v>664</v>
      </c>
      <c r="I49" s="127" t="s">
        <v>19006</v>
      </c>
    </row>
    <row r="50" spans="1:9" ht="69">
      <c r="A50" s="127" t="str">
        <f>B50&amp;C50</f>
        <v>InstructionsA54</v>
      </c>
      <c r="B50" s="127" t="s">
        <v>380</v>
      </c>
      <c r="C50" s="127" t="s">
        <v>665</v>
      </c>
      <c r="D50" s="127" t="s">
        <v>666</v>
      </c>
      <c r="E50" s="245" t="s">
        <v>667</v>
      </c>
      <c r="F50" s="246" t="s">
        <v>668</v>
      </c>
      <c r="G50" s="257" t="s">
        <v>669</v>
      </c>
      <c r="H50" s="297" t="s">
        <v>670</v>
      </c>
      <c r="I50" s="127" t="s">
        <v>19007</v>
      </c>
    </row>
    <row r="51" spans="1:9" ht="41.4">
      <c r="A51" s="127" t="str">
        <f t="shared" si="0"/>
        <v>InstructionsA55</v>
      </c>
      <c r="B51" s="127" t="s">
        <v>380</v>
      </c>
      <c r="C51" s="127" t="s">
        <v>671</v>
      </c>
      <c r="D51" s="127" t="s">
        <v>672</v>
      </c>
      <c r="E51" s="245" t="s">
        <v>673</v>
      </c>
      <c r="F51" s="246" t="s">
        <v>674</v>
      </c>
      <c r="G51" s="257" t="s">
        <v>675</v>
      </c>
      <c r="H51" s="297" t="s">
        <v>676</v>
      </c>
      <c r="I51" s="127" t="s">
        <v>19008</v>
      </c>
    </row>
    <row r="52" spans="1:9" ht="41.4">
      <c r="A52" s="127" t="str">
        <f t="shared" si="0"/>
        <v>InstructionsA56</v>
      </c>
      <c r="B52" s="127" t="s">
        <v>380</v>
      </c>
      <c r="C52" s="127" t="s">
        <v>677</v>
      </c>
      <c r="D52" s="127" t="s">
        <v>678</v>
      </c>
      <c r="E52" s="245" t="s">
        <v>679</v>
      </c>
      <c r="F52" s="246" t="s">
        <v>680</v>
      </c>
      <c r="G52" s="127" t="s">
        <v>681</v>
      </c>
      <c r="H52" s="297" t="s">
        <v>682</v>
      </c>
      <c r="I52" s="127" t="s">
        <v>19009</v>
      </c>
    </row>
    <row r="53" spans="1:9" ht="55.2">
      <c r="A53" s="127" t="str">
        <f t="shared" si="0"/>
        <v>InstructionsA57</v>
      </c>
      <c r="B53" s="127" t="s">
        <v>380</v>
      </c>
      <c r="C53" s="127" t="s">
        <v>683</v>
      </c>
      <c r="D53" s="127" t="s">
        <v>684</v>
      </c>
      <c r="E53" s="245" t="s">
        <v>685</v>
      </c>
      <c r="F53" s="246" t="s">
        <v>686</v>
      </c>
      <c r="G53" s="258" t="s">
        <v>687</v>
      </c>
      <c r="H53" s="297" t="s">
        <v>688</v>
      </c>
      <c r="I53" s="127" t="s">
        <v>19010</v>
      </c>
    </row>
    <row r="54" spans="1:9" ht="303.60000000000002">
      <c r="A54" s="127" t="str">
        <f t="shared" si="0"/>
        <v>InstructionsA58</v>
      </c>
      <c r="B54" s="127" t="s">
        <v>380</v>
      </c>
      <c r="C54" s="127" t="s">
        <v>689</v>
      </c>
      <c r="D54" s="127" t="s">
        <v>690</v>
      </c>
      <c r="E54" s="245" t="s">
        <v>691</v>
      </c>
      <c r="F54" s="246" t="s">
        <v>692</v>
      </c>
      <c r="G54" s="257" t="s">
        <v>693</v>
      </c>
      <c r="H54" s="297" t="s">
        <v>694</v>
      </c>
      <c r="I54" s="127" t="s">
        <v>19017</v>
      </c>
    </row>
    <row r="55" spans="1:9" ht="82.8">
      <c r="A55" s="127" t="str">
        <f t="shared" si="0"/>
        <v>InstructionsA59</v>
      </c>
      <c r="B55" s="127" t="s">
        <v>380</v>
      </c>
      <c r="C55" s="127" t="s">
        <v>695</v>
      </c>
      <c r="D55" s="127" t="s">
        <v>696</v>
      </c>
      <c r="E55" s="245" t="s">
        <v>697</v>
      </c>
      <c r="F55" s="246" t="s">
        <v>698</v>
      </c>
      <c r="G55" s="127" t="s">
        <v>699</v>
      </c>
      <c r="H55" s="297" t="s">
        <v>700</v>
      </c>
      <c r="I55" s="127" t="s">
        <v>19011</v>
      </c>
    </row>
    <row r="56" spans="1:9" ht="165.6">
      <c r="A56" s="127" t="str">
        <f t="shared" si="0"/>
        <v>InstructionsA60</v>
      </c>
      <c r="B56" s="127" t="s">
        <v>380</v>
      </c>
      <c r="C56" s="127" t="s">
        <v>701</v>
      </c>
      <c r="D56" s="127" t="s">
        <v>702</v>
      </c>
      <c r="E56" s="245" t="s">
        <v>703</v>
      </c>
      <c r="F56" s="246" t="s">
        <v>704</v>
      </c>
      <c r="G56" s="257" t="s">
        <v>705</v>
      </c>
      <c r="H56" s="297" t="s">
        <v>706</v>
      </c>
      <c r="I56" s="127" t="s">
        <v>19012</v>
      </c>
    </row>
    <row r="57" spans="1:9" ht="179.4">
      <c r="A57" s="127" t="str">
        <f t="shared" si="0"/>
        <v>InstructionsA61</v>
      </c>
      <c r="B57" s="127" t="s">
        <v>380</v>
      </c>
      <c r="C57" s="127" t="s">
        <v>707</v>
      </c>
      <c r="D57" s="127" t="s">
        <v>708</v>
      </c>
      <c r="E57" s="245" t="s">
        <v>709</v>
      </c>
      <c r="F57" s="246" t="s">
        <v>710</v>
      </c>
      <c r="G57" s="257" t="s">
        <v>711</v>
      </c>
      <c r="H57" s="297" t="s">
        <v>712</v>
      </c>
      <c r="I57" s="127" t="s">
        <v>19013</v>
      </c>
    </row>
    <row r="58" spans="1:9" ht="113.4">
      <c r="A58" s="127" t="str">
        <f>B58&amp;C58</f>
        <v>InstructionsA62</v>
      </c>
      <c r="B58" s="127" t="s">
        <v>380</v>
      </c>
      <c r="C58" s="127" t="s">
        <v>713</v>
      </c>
      <c r="D58" s="127" t="s">
        <v>714</v>
      </c>
      <c r="E58" s="294" t="s">
        <v>715</v>
      </c>
      <c r="F58" s="291" t="s">
        <v>716</v>
      </c>
      <c r="G58" s="257" t="s">
        <v>717</v>
      </c>
      <c r="H58" s="302" t="s">
        <v>718</v>
      </c>
      <c r="I58" s="127" t="s">
        <v>19014</v>
      </c>
    </row>
    <row r="59" spans="1:9" ht="43.2">
      <c r="A59" s="127" t="str">
        <f t="shared" si="0"/>
        <v>InstructionsA63</v>
      </c>
      <c r="B59" s="127" t="s">
        <v>380</v>
      </c>
      <c r="C59" s="127" t="s">
        <v>719</v>
      </c>
      <c r="D59" s="127" t="s">
        <v>720</v>
      </c>
      <c r="E59" s="245" t="s">
        <v>721</v>
      </c>
      <c r="F59" s="246" t="s">
        <v>722</v>
      </c>
      <c r="G59" s="127" t="s">
        <v>723</v>
      </c>
      <c r="H59" s="297" t="s">
        <v>724</v>
      </c>
      <c r="I59" s="127" t="s">
        <v>19015</v>
      </c>
    </row>
    <row r="60" spans="1:9" ht="194.4">
      <c r="A60" s="127" t="str">
        <f>B60&amp;C60</f>
        <v>InstructionsA65</v>
      </c>
      <c r="B60" s="127" t="s">
        <v>380</v>
      </c>
      <c r="C60" s="127" t="s">
        <v>725</v>
      </c>
      <c r="D60" s="127" t="s">
        <v>726</v>
      </c>
      <c r="E60" s="245" t="s">
        <v>727</v>
      </c>
      <c r="F60" s="246" t="s">
        <v>728</v>
      </c>
      <c r="G60" s="127" t="s">
        <v>729</v>
      </c>
      <c r="H60" s="300" t="s">
        <v>730</v>
      </c>
      <c r="I60" s="127" t="s">
        <v>19016</v>
      </c>
    </row>
    <row r="61" spans="1:9" ht="28.8">
      <c r="A61" s="127" t="str">
        <f t="shared" si="0"/>
        <v>InstructionsA67</v>
      </c>
      <c r="B61" s="127" t="s">
        <v>380</v>
      </c>
      <c r="C61" s="127" t="s">
        <v>731</v>
      </c>
      <c r="D61" s="127" t="s">
        <v>732</v>
      </c>
      <c r="E61" s="245" t="s">
        <v>733</v>
      </c>
      <c r="F61" s="246" t="s">
        <v>734</v>
      </c>
      <c r="G61" s="127" t="s">
        <v>735</v>
      </c>
      <c r="H61" s="300" t="s">
        <v>736</v>
      </c>
      <c r="I61" s="127" t="s">
        <v>19018</v>
      </c>
    </row>
    <row r="62" spans="1:9" ht="276">
      <c r="A62" s="127" t="str">
        <f t="shared" si="0"/>
        <v>InstructionsA68</v>
      </c>
      <c r="B62" s="127" t="s">
        <v>380</v>
      </c>
      <c r="C62" s="127" t="s">
        <v>737</v>
      </c>
      <c r="D62" s="127" t="s">
        <v>738</v>
      </c>
      <c r="E62" s="245" t="s">
        <v>739</v>
      </c>
      <c r="F62" s="246" t="s">
        <v>740</v>
      </c>
      <c r="G62" s="257" t="s">
        <v>741</v>
      </c>
      <c r="H62" s="297" t="s">
        <v>742</v>
      </c>
      <c r="I62" s="127" t="s">
        <v>19024</v>
      </c>
    </row>
    <row r="63" spans="1:9" ht="151.80000000000001">
      <c r="A63" s="127" t="str">
        <f t="shared" si="0"/>
        <v>InstructionsA69</v>
      </c>
      <c r="B63" s="127" t="s">
        <v>380</v>
      </c>
      <c r="C63" s="127" t="s">
        <v>743</v>
      </c>
      <c r="D63" s="127" t="s">
        <v>744</v>
      </c>
      <c r="E63" s="245" t="s">
        <v>745</v>
      </c>
      <c r="F63" s="246" t="s">
        <v>746</v>
      </c>
      <c r="G63" s="257" t="s">
        <v>747</v>
      </c>
      <c r="H63" s="297" t="s">
        <v>748</v>
      </c>
      <c r="I63" s="127" t="s">
        <v>19019</v>
      </c>
    </row>
    <row r="64" spans="1:9" ht="138">
      <c r="A64" s="127" t="str">
        <f t="shared" si="0"/>
        <v>InstructionsA70</v>
      </c>
      <c r="B64" s="127" t="s">
        <v>380</v>
      </c>
      <c r="C64" s="127" t="s">
        <v>749</v>
      </c>
      <c r="D64" s="127" t="s">
        <v>750</v>
      </c>
      <c r="E64" s="245" t="s">
        <v>751</v>
      </c>
      <c r="F64" s="246" t="s">
        <v>752</v>
      </c>
      <c r="G64" s="257" t="s">
        <v>753</v>
      </c>
      <c r="H64" s="297" t="s">
        <v>754</v>
      </c>
      <c r="I64" s="127" t="s">
        <v>19020</v>
      </c>
    </row>
    <row r="65" spans="1:9" ht="289.8">
      <c r="A65" s="127" t="str">
        <f t="shared" si="0"/>
        <v>InstructionsA71</v>
      </c>
      <c r="B65" s="127" t="s">
        <v>380</v>
      </c>
      <c r="C65" s="127" t="s">
        <v>755</v>
      </c>
      <c r="D65" s="127" t="s">
        <v>756</v>
      </c>
      <c r="E65" s="245" t="s">
        <v>757</v>
      </c>
      <c r="F65" s="246" t="s">
        <v>758</v>
      </c>
      <c r="G65" s="257" t="s">
        <v>759</v>
      </c>
      <c r="H65" s="297" t="s">
        <v>760</v>
      </c>
      <c r="I65" s="127" t="s">
        <v>19021</v>
      </c>
    </row>
    <row r="66" spans="1:9" ht="96.6">
      <c r="A66" s="127" t="str">
        <f t="shared" si="0"/>
        <v>InstructionsA72</v>
      </c>
      <c r="B66" s="127" t="s">
        <v>380</v>
      </c>
      <c r="C66" s="127" t="s">
        <v>761</v>
      </c>
      <c r="D66" s="127" t="s">
        <v>762</v>
      </c>
      <c r="E66" s="245" t="s">
        <v>763</v>
      </c>
      <c r="F66" s="246" t="s">
        <v>764</v>
      </c>
      <c r="G66" s="257" t="s">
        <v>765</v>
      </c>
      <c r="H66" s="297" t="s">
        <v>766</v>
      </c>
      <c r="I66" s="127" t="s">
        <v>19022</v>
      </c>
    </row>
    <row r="67" spans="1:9" ht="41.4">
      <c r="A67" s="127" t="str">
        <f t="shared" si="0"/>
        <v>InstructionsA73</v>
      </c>
      <c r="B67" s="127" t="s">
        <v>380</v>
      </c>
      <c r="C67" s="127" t="s">
        <v>767</v>
      </c>
      <c r="D67" s="127" t="s">
        <v>768</v>
      </c>
      <c r="E67" s="245" t="s">
        <v>769</v>
      </c>
      <c r="F67" s="246" t="s">
        <v>770</v>
      </c>
      <c r="G67" s="257" t="s">
        <v>771</v>
      </c>
      <c r="H67" s="297" t="s">
        <v>772</v>
      </c>
      <c r="I67" s="127" t="s">
        <v>19023</v>
      </c>
    </row>
    <row r="68" spans="1:9">
      <c r="A68" s="127" t="str">
        <f t="shared" si="0"/>
        <v>DefinitionsB2</v>
      </c>
      <c r="B68" s="127" t="s">
        <v>773</v>
      </c>
      <c r="C68" s="127" t="s">
        <v>774</v>
      </c>
      <c r="D68" s="127" t="s">
        <v>775</v>
      </c>
      <c r="E68" s="245" t="s">
        <v>776</v>
      </c>
      <c r="F68" s="246" t="s">
        <v>777</v>
      </c>
      <c r="G68" s="127" t="s">
        <v>778</v>
      </c>
      <c r="H68" s="297" t="s">
        <v>775</v>
      </c>
      <c r="I68" s="127" t="s">
        <v>19025</v>
      </c>
    </row>
    <row r="69" spans="1:9">
      <c r="A69" s="127" t="str">
        <f t="shared" si="0"/>
        <v>DefinitionsB3</v>
      </c>
      <c r="B69" s="127" t="s">
        <v>773</v>
      </c>
      <c r="C69" s="127" t="s">
        <v>779</v>
      </c>
      <c r="D69" s="127" t="s">
        <v>780</v>
      </c>
      <c r="E69" s="245" t="s">
        <v>781</v>
      </c>
      <c r="F69" s="246" t="s">
        <v>782</v>
      </c>
      <c r="G69" s="127" t="s">
        <v>783</v>
      </c>
      <c r="H69" s="297" t="s">
        <v>784</v>
      </c>
      <c r="I69" s="189" t="s">
        <v>19026</v>
      </c>
    </row>
    <row r="70" spans="1:9" ht="13.8">
      <c r="A70" s="127" t="str">
        <f t="shared" ref="A70" si="2">B70&amp;C70</f>
        <v>DefinitionsB4</v>
      </c>
      <c r="B70" s="127" t="s">
        <v>773</v>
      </c>
      <c r="C70" s="127" t="s">
        <v>785</v>
      </c>
      <c r="D70" s="251" t="s">
        <v>786</v>
      </c>
      <c r="E70" s="251" t="s">
        <v>787</v>
      </c>
      <c r="F70" s="259" t="s">
        <v>788</v>
      </c>
      <c r="G70" s="251" t="s">
        <v>789</v>
      </c>
      <c r="H70" s="297" t="s">
        <v>790</v>
      </c>
      <c r="I70" s="189" t="s">
        <v>19100</v>
      </c>
    </row>
    <row r="71" spans="1:9">
      <c r="A71" s="127" t="str">
        <f>B71&amp;C71</f>
        <v>DefinitionsB5</v>
      </c>
      <c r="B71" s="127" t="s">
        <v>773</v>
      </c>
      <c r="C71" s="127" t="s">
        <v>791</v>
      </c>
      <c r="D71" s="127" t="s">
        <v>792</v>
      </c>
      <c r="E71" s="245" t="s">
        <v>793</v>
      </c>
      <c r="F71" s="246" t="s">
        <v>794</v>
      </c>
      <c r="G71" s="127" t="s">
        <v>795</v>
      </c>
      <c r="H71" s="297" t="s">
        <v>796</v>
      </c>
      <c r="I71" s="189" t="s">
        <v>19027</v>
      </c>
    </row>
    <row r="72" spans="1:9">
      <c r="A72" s="127" t="str">
        <f>B72&amp;C72</f>
        <v>DefinitionsB6</v>
      </c>
      <c r="B72" s="127" t="s">
        <v>773</v>
      </c>
      <c r="C72" s="127" t="s">
        <v>797</v>
      </c>
      <c r="D72" s="127" t="s">
        <v>798</v>
      </c>
      <c r="E72" s="245" t="s">
        <v>799</v>
      </c>
      <c r="F72" s="246" t="s">
        <v>800</v>
      </c>
      <c r="G72" s="127" t="s">
        <v>801</v>
      </c>
      <c r="H72" s="297" t="s">
        <v>802</v>
      </c>
      <c r="I72" s="189" t="s">
        <v>19028</v>
      </c>
    </row>
    <row r="73" spans="1:9">
      <c r="A73" s="127" t="str">
        <f t="shared" ref="A73" si="3">B73&amp;C73</f>
        <v>DefinitionsB7</v>
      </c>
      <c r="B73" s="127" t="s">
        <v>773</v>
      </c>
      <c r="C73" s="127" t="s">
        <v>803</v>
      </c>
      <c r="D73" s="127" t="s">
        <v>804</v>
      </c>
      <c r="E73" s="245" t="s">
        <v>805</v>
      </c>
      <c r="F73" s="246" t="s">
        <v>806</v>
      </c>
      <c r="G73" s="127" t="s">
        <v>807</v>
      </c>
      <c r="H73" s="297" t="s">
        <v>808</v>
      </c>
      <c r="I73" s="189" t="s">
        <v>19048</v>
      </c>
    </row>
    <row r="74" spans="1:9">
      <c r="A74" s="127" t="str">
        <f t="shared" ref="A74:A143" si="4">B74&amp;C74</f>
        <v>DefinitionsB8</v>
      </c>
      <c r="B74" s="127" t="s">
        <v>773</v>
      </c>
      <c r="C74" s="127" t="s">
        <v>809</v>
      </c>
      <c r="D74" s="127" t="s">
        <v>810</v>
      </c>
      <c r="E74" s="245" t="s">
        <v>811</v>
      </c>
      <c r="F74" s="246" t="s">
        <v>812</v>
      </c>
      <c r="G74" s="127" t="s">
        <v>813</v>
      </c>
      <c r="H74" s="297" t="s">
        <v>814</v>
      </c>
      <c r="I74" s="189" t="s">
        <v>19029</v>
      </c>
    </row>
    <row r="75" spans="1:9">
      <c r="A75" s="127" t="str">
        <f t="shared" si="4"/>
        <v>DefinitionsB9</v>
      </c>
      <c r="B75" s="127" t="s">
        <v>773</v>
      </c>
      <c r="C75" s="127" t="s">
        <v>815</v>
      </c>
      <c r="D75" s="127" t="s">
        <v>816</v>
      </c>
      <c r="E75" s="245" t="s">
        <v>817</v>
      </c>
      <c r="F75" s="246" t="s">
        <v>818</v>
      </c>
      <c r="G75" s="127" t="s">
        <v>819</v>
      </c>
      <c r="H75" s="297" t="s">
        <v>820</v>
      </c>
      <c r="I75" s="189" t="s">
        <v>19030</v>
      </c>
    </row>
    <row r="76" spans="1:9">
      <c r="A76" s="127" t="str">
        <f t="shared" si="4"/>
        <v>DefinitionsB10</v>
      </c>
      <c r="B76" s="127" t="s">
        <v>773</v>
      </c>
      <c r="C76" s="127" t="s">
        <v>821</v>
      </c>
      <c r="D76" s="127" t="s">
        <v>822</v>
      </c>
      <c r="E76" s="245" t="s">
        <v>823</v>
      </c>
      <c r="F76" s="246" t="s">
        <v>824</v>
      </c>
      <c r="G76" s="127" t="s">
        <v>822</v>
      </c>
      <c r="H76" s="297" t="s">
        <v>825</v>
      </c>
      <c r="I76" s="189" t="s">
        <v>822</v>
      </c>
    </row>
    <row r="77" spans="1:9" ht="13.8">
      <c r="A77" s="127" t="str">
        <f t="shared" si="4"/>
        <v>DefinitionsB11</v>
      </c>
      <c r="B77" s="127" t="s">
        <v>773</v>
      </c>
      <c r="C77" s="127" t="s">
        <v>826</v>
      </c>
      <c r="D77" s="251" t="s">
        <v>827</v>
      </c>
      <c r="E77" s="251" t="s">
        <v>828</v>
      </c>
      <c r="F77" s="260" t="s">
        <v>829</v>
      </c>
      <c r="G77" s="261" t="s">
        <v>830</v>
      </c>
      <c r="H77" s="297" t="s">
        <v>831</v>
      </c>
      <c r="I77" s="189" t="s">
        <v>19038</v>
      </c>
    </row>
    <row r="78" spans="1:9" ht="13.8">
      <c r="A78" s="127" t="str">
        <f t="shared" si="4"/>
        <v>DefinitionsB12</v>
      </c>
      <c r="B78" s="127" t="s">
        <v>773</v>
      </c>
      <c r="C78" s="127" t="s">
        <v>832</v>
      </c>
      <c r="D78" s="251" t="s">
        <v>833</v>
      </c>
      <c r="E78" s="251" t="s">
        <v>834</v>
      </c>
      <c r="F78" s="260" t="s">
        <v>835</v>
      </c>
      <c r="G78" s="262" t="s">
        <v>836</v>
      </c>
      <c r="H78" s="297" t="s">
        <v>19036</v>
      </c>
      <c r="I78" s="189" t="s">
        <v>19039</v>
      </c>
    </row>
    <row r="79" spans="1:9" ht="13.8">
      <c r="A79" s="127" t="str">
        <f t="shared" si="4"/>
        <v>DefinitionsB13</v>
      </c>
      <c r="B79" s="127" t="s">
        <v>773</v>
      </c>
      <c r="C79" s="127" t="s">
        <v>837</v>
      </c>
      <c r="D79" s="251" t="s">
        <v>838</v>
      </c>
      <c r="E79" s="251" t="s">
        <v>839</v>
      </c>
      <c r="F79" s="259" t="s">
        <v>840</v>
      </c>
      <c r="G79" s="262" t="s">
        <v>841</v>
      </c>
      <c r="H79" s="297" t="s">
        <v>842</v>
      </c>
      <c r="I79" s="189" t="s">
        <v>19037</v>
      </c>
    </row>
    <row r="80" spans="1:9">
      <c r="A80" s="127" t="str">
        <f>B80&amp;C80</f>
        <v>DefinitionsB14</v>
      </c>
      <c r="B80" s="127" t="s">
        <v>773</v>
      </c>
      <c r="C80" s="127" t="s">
        <v>843</v>
      </c>
      <c r="D80" s="127" t="s">
        <v>844</v>
      </c>
      <c r="E80" s="245" t="s">
        <v>845</v>
      </c>
      <c r="F80" s="246" t="s">
        <v>846</v>
      </c>
      <c r="G80" s="127" t="s">
        <v>847</v>
      </c>
      <c r="H80" s="297" t="s">
        <v>848</v>
      </c>
      <c r="I80" s="189" t="s">
        <v>19031</v>
      </c>
    </row>
    <row r="81" spans="1:9" ht="26.4">
      <c r="A81" s="127" t="str">
        <f t="shared" si="4"/>
        <v>DefinitionsB15</v>
      </c>
      <c r="B81" s="127" t="s">
        <v>773</v>
      </c>
      <c r="C81" s="127" t="s">
        <v>849</v>
      </c>
      <c r="D81" s="127" t="s">
        <v>850</v>
      </c>
      <c r="E81" s="245" t="s">
        <v>851</v>
      </c>
      <c r="F81" s="246" t="s">
        <v>852</v>
      </c>
      <c r="G81" s="127" t="s">
        <v>853</v>
      </c>
      <c r="H81" s="297" t="s">
        <v>854</v>
      </c>
      <c r="I81" s="189" t="s">
        <v>19032</v>
      </c>
    </row>
    <row r="82" spans="1:9">
      <c r="A82" s="127" t="str">
        <f>B82&amp;C82</f>
        <v>DefinitionsB16</v>
      </c>
      <c r="B82" s="127" t="s">
        <v>773</v>
      </c>
      <c r="C82" s="127" t="s">
        <v>855</v>
      </c>
      <c r="D82" s="127" t="s">
        <v>856</v>
      </c>
      <c r="E82" s="245" t="s">
        <v>857</v>
      </c>
      <c r="F82" s="246" t="s">
        <v>856</v>
      </c>
      <c r="G82" s="127" t="s">
        <v>856</v>
      </c>
      <c r="H82" s="297" t="s">
        <v>856</v>
      </c>
      <c r="I82" s="297" t="s">
        <v>856</v>
      </c>
    </row>
    <row r="83" spans="1:9">
      <c r="A83" s="127" t="str">
        <f>B83&amp;C83</f>
        <v>DefinitionsB17</v>
      </c>
      <c r="B83" s="127" t="s">
        <v>773</v>
      </c>
      <c r="C83" s="127" t="s">
        <v>858</v>
      </c>
      <c r="D83" s="127" t="s">
        <v>859</v>
      </c>
      <c r="E83" s="245" t="s">
        <v>860</v>
      </c>
      <c r="F83" s="246" t="s">
        <v>861</v>
      </c>
      <c r="G83" s="127" t="s">
        <v>862</v>
      </c>
      <c r="H83" s="297" t="s">
        <v>863</v>
      </c>
      <c r="I83" s="189" t="s">
        <v>859</v>
      </c>
    </row>
    <row r="84" spans="1:9">
      <c r="A84" s="127" t="str">
        <f>B84&amp;C84</f>
        <v>DefinitionsB18</v>
      </c>
      <c r="B84" s="127" t="s">
        <v>773</v>
      </c>
      <c r="C84" s="127" t="s">
        <v>864</v>
      </c>
      <c r="D84" s="127" t="s">
        <v>865</v>
      </c>
      <c r="E84" s="245" t="s">
        <v>866</v>
      </c>
      <c r="F84" s="246" t="s">
        <v>867</v>
      </c>
      <c r="G84" s="127" t="s">
        <v>868</v>
      </c>
      <c r="H84" s="297" t="s">
        <v>869</v>
      </c>
      <c r="I84" s="189" t="s">
        <v>19033</v>
      </c>
    </row>
    <row r="85" spans="1:9">
      <c r="A85" s="127" t="str">
        <f>B85&amp;C85</f>
        <v>DefinitionsB19</v>
      </c>
      <c r="B85" s="127" t="s">
        <v>773</v>
      </c>
      <c r="C85" s="127" t="s">
        <v>870</v>
      </c>
      <c r="D85" s="127" t="s">
        <v>871</v>
      </c>
      <c r="E85" s="245" t="s">
        <v>872</v>
      </c>
      <c r="F85" s="246" t="s">
        <v>873</v>
      </c>
      <c r="G85" s="127" t="s">
        <v>874</v>
      </c>
      <c r="H85" s="297" t="s">
        <v>875</v>
      </c>
      <c r="I85" s="189" t="s">
        <v>19040</v>
      </c>
    </row>
    <row r="86" spans="1:9">
      <c r="A86" s="127" t="str">
        <f t="shared" si="4"/>
        <v>DefinitionsB20</v>
      </c>
      <c r="B86" s="127" t="s">
        <v>773</v>
      </c>
      <c r="C86" s="127" t="s">
        <v>876</v>
      </c>
      <c r="D86" s="127" t="s">
        <v>877</v>
      </c>
      <c r="E86" s="245" t="s">
        <v>878</v>
      </c>
      <c r="F86" s="246" t="s">
        <v>879</v>
      </c>
      <c r="G86" s="127" t="s">
        <v>880</v>
      </c>
      <c r="H86" s="297" t="s">
        <v>881</v>
      </c>
      <c r="I86" s="189" t="s">
        <v>19034</v>
      </c>
    </row>
    <row r="87" spans="1:9">
      <c r="A87" s="127" t="str">
        <f>B87&amp;C87</f>
        <v>DefinitionsB21</v>
      </c>
      <c r="B87" s="127" t="s">
        <v>773</v>
      </c>
      <c r="C87" s="127" t="s">
        <v>882</v>
      </c>
      <c r="D87" s="127" t="s">
        <v>883</v>
      </c>
      <c r="E87" s="245" t="s">
        <v>884</v>
      </c>
      <c r="F87" s="246" t="s">
        <v>885</v>
      </c>
      <c r="G87" s="127" t="s">
        <v>886</v>
      </c>
      <c r="H87" s="297" t="s">
        <v>887</v>
      </c>
      <c r="I87" s="189" t="s">
        <v>19035</v>
      </c>
    </row>
    <row r="88" spans="1:9">
      <c r="A88" s="127" t="str">
        <f t="shared" si="4"/>
        <v>DefinitionsC2</v>
      </c>
      <c r="B88" s="127" t="s">
        <v>773</v>
      </c>
      <c r="C88" s="127" t="s">
        <v>888</v>
      </c>
      <c r="D88" s="127" t="s">
        <v>889</v>
      </c>
      <c r="E88" s="263" t="s">
        <v>890</v>
      </c>
      <c r="F88" s="246" t="s">
        <v>891</v>
      </c>
      <c r="G88" s="127" t="s">
        <v>892</v>
      </c>
      <c r="H88" s="297" t="s">
        <v>893</v>
      </c>
      <c r="I88" s="189" t="s">
        <v>19044</v>
      </c>
    </row>
    <row r="89" spans="1:9" ht="82.8">
      <c r="A89" s="127" t="str">
        <f t="shared" si="4"/>
        <v>DefinitionsC3</v>
      </c>
      <c r="B89" s="127" t="s">
        <v>773</v>
      </c>
      <c r="C89" s="127" t="s">
        <v>894</v>
      </c>
      <c r="D89" s="127" t="s">
        <v>895</v>
      </c>
      <c r="E89" s="245" t="s">
        <v>896</v>
      </c>
      <c r="F89" s="246" t="s">
        <v>897</v>
      </c>
      <c r="G89" s="127" t="s">
        <v>898</v>
      </c>
      <c r="H89" s="297" t="s">
        <v>899</v>
      </c>
      <c r="I89" s="127" t="s">
        <v>19045</v>
      </c>
    </row>
    <row r="90" spans="1:9" ht="55.2">
      <c r="A90" s="127" t="str">
        <f t="shared" ref="A90" si="5">B90&amp;C90</f>
        <v>DefinitionsC4</v>
      </c>
      <c r="B90" s="127" t="s">
        <v>773</v>
      </c>
      <c r="C90" s="127" t="s">
        <v>900</v>
      </c>
      <c r="D90" s="127" t="s">
        <v>901</v>
      </c>
      <c r="E90" s="249" t="s">
        <v>902</v>
      </c>
      <c r="F90" s="246" t="s">
        <v>903</v>
      </c>
      <c r="G90" s="254" t="s">
        <v>904</v>
      </c>
      <c r="H90" s="297" t="s">
        <v>905</v>
      </c>
      <c r="I90" s="311" t="s">
        <v>19041</v>
      </c>
    </row>
    <row r="91" spans="1:9" ht="179.4">
      <c r="A91" s="127" t="str">
        <f>B91&amp;C91</f>
        <v>DefinitionsC5</v>
      </c>
      <c r="B91" s="127" t="s">
        <v>773</v>
      </c>
      <c r="C91" s="127" t="s">
        <v>906</v>
      </c>
      <c r="D91" s="127" t="s">
        <v>907</v>
      </c>
      <c r="E91" s="245" t="s">
        <v>908</v>
      </c>
      <c r="F91" s="246" t="s">
        <v>909</v>
      </c>
      <c r="G91" s="127" t="s">
        <v>910</v>
      </c>
      <c r="H91" s="297" t="s">
        <v>911</v>
      </c>
      <c r="I91" s="127" t="s">
        <v>19046</v>
      </c>
    </row>
    <row r="92" spans="1:9" ht="151.80000000000001">
      <c r="A92" s="127" t="str">
        <f>B92&amp;C92</f>
        <v>DefinitionsC6</v>
      </c>
      <c r="B92" s="127" t="s">
        <v>773</v>
      </c>
      <c r="C92" s="127" t="s">
        <v>912</v>
      </c>
      <c r="D92" s="127" t="s">
        <v>913</v>
      </c>
      <c r="E92" s="245" t="s">
        <v>914</v>
      </c>
      <c r="F92" s="246" t="s">
        <v>915</v>
      </c>
      <c r="G92" s="127" t="s">
        <v>916</v>
      </c>
      <c r="H92" s="297" t="s">
        <v>917</v>
      </c>
      <c r="I92" s="127" t="s">
        <v>19047</v>
      </c>
    </row>
    <row r="93" spans="1:9" ht="127.8">
      <c r="A93" s="127" t="str">
        <f t="shared" si="4"/>
        <v>DefinitionsC7</v>
      </c>
      <c r="B93" s="127" t="s">
        <v>773</v>
      </c>
      <c r="C93" s="127" t="s">
        <v>918</v>
      </c>
      <c r="D93" s="127" t="s">
        <v>919</v>
      </c>
      <c r="E93" s="245" t="s">
        <v>920</v>
      </c>
      <c r="F93" s="246" t="s">
        <v>921</v>
      </c>
      <c r="G93" s="127" t="s">
        <v>922</v>
      </c>
      <c r="H93" s="297" t="s">
        <v>923</v>
      </c>
      <c r="I93" s="127" t="s">
        <v>19051</v>
      </c>
    </row>
    <row r="94" spans="1:9" ht="124.2">
      <c r="A94" s="127" t="str">
        <f t="shared" si="4"/>
        <v>DefinitionsC8</v>
      </c>
      <c r="B94" s="127" t="s">
        <v>773</v>
      </c>
      <c r="C94" s="127" t="s">
        <v>924</v>
      </c>
      <c r="D94" s="127" t="s">
        <v>925</v>
      </c>
      <c r="E94" s="245" t="s">
        <v>926</v>
      </c>
      <c r="F94" s="246" t="s">
        <v>927</v>
      </c>
      <c r="G94" s="127" t="s">
        <v>928</v>
      </c>
      <c r="H94" s="297" t="s">
        <v>929</v>
      </c>
      <c r="I94" s="127" t="s">
        <v>19049</v>
      </c>
    </row>
    <row r="95" spans="1:9" ht="69">
      <c r="A95" s="127" t="str">
        <f t="shared" si="4"/>
        <v>DefinitionsC9</v>
      </c>
      <c r="B95" s="127" t="s">
        <v>773</v>
      </c>
      <c r="C95" s="127" t="s">
        <v>930</v>
      </c>
      <c r="D95" s="127" t="s">
        <v>931</v>
      </c>
      <c r="E95" s="245" t="s">
        <v>932</v>
      </c>
      <c r="F95" s="246" t="s">
        <v>933</v>
      </c>
      <c r="G95" s="127" t="s">
        <v>934</v>
      </c>
      <c r="H95" s="297" t="s">
        <v>935</v>
      </c>
      <c r="I95" s="127" t="s">
        <v>19050</v>
      </c>
    </row>
    <row r="96" spans="1:9" ht="207">
      <c r="A96" s="127" t="str">
        <f t="shared" si="4"/>
        <v>DefinitionsC10</v>
      </c>
      <c r="B96" s="127" t="s">
        <v>773</v>
      </c>
      <c r="C96" s="127" t="s">
        <v>936</v>
      </c>
      <c r="D96" s="127" t="s">
        <v>937</v>
      </c>
      <c r="E96" s="245" t="s">
        <v>938</v>
      </c>
      <c r="F96" s="246" t="s">
        <v>939</v>
      </c>
      <c r="G96" s="127" t="s">
        <v>940</v>
      </c>
      <c r="H96" s="297" t="s">
        <v>941</v>
      </c>
      <c r="I96" s="127" t="s">
        <v>19052</v>
      </c>
    </row>
    <row r="97" spans="1:9" ht="41.4" customHeight="1">
      <c r="A97" s="127" t="str">
        <f t="shared" si="4"/>
        <v>DefinitionsC11</v>
      </c>
      <c r="B97" s="127" t="s">
        <v>773</v>
      </c>
      <c r="C97" s="127" t="s">
        <v>942</v>
      </c>
      <c r="D97" s="251" t="s">
        <v>943</v>
      </c>
      <c r="E97" s="252" t="s">
        <v>944</v>
      </c>
      <c r="F97" s="259" t="s">
        <v>945</v>
      </c>
      <c r="G97" s="261" t="s">
        <v>946</v>
      </c>
      <c r="H97" s="303" t="s">
        <v>947</v>
      </c>
      <c r="I97" s="127" t="s">
        <v>19042</v>
      </c>
    </row>
    <row r="98" spans="1:9" ht="41.4" customHeight="1">
      <c r="A98" s="127" t="str">
        <f t="shared" si="4"/>
        <v>DefinitionsC12</v>
      </c>
      <c r="B98" s="127" t="s">
        <v>773</v>
      </c>
      <c r="C98" s="127" t="s">
        <v>948</v>
      </c>
      <c r="D98" s="251" t="s">
        <v>949</v>
      </c>
      <c r="E98" s="252" t="s">
        <v>950</v>
      </c>
      <c r="F98" s="259" t="s">
        <v>951</v>
      </c>
      <c r="G98" s="262" t="s">
        <v>952</v>
      </c>
      <c r="H98" s="297" t="s">
        <v>953</v>
      </c>
      <c r="I98" s="127" t="s">
        <v>19043</v>
      </c>
    </row>
    <row r="99" spans="1:9" ht="138">
      <c r="A99" s="127" t="str">
        <f t="shared" si="4"/>
        <v>DefinitionsC13</v>
      </c>
      <c r="B99" s="127" t="s">
        <v>773</v>
      </c>
      <c r="C99" s="127" t="s">
        <v>954</v>
      </c>
      <c r="D99" s="251" t="s">
        <v>955</v>
      </c>
      <c r="E99" s="252" t="s">
        <v>956</v>
      </c>
      <c r="F99" s="260" t="s">
        <v>957</v>
      </c>
      <c r="G99" s="262" t="s">
        <v>958</v>
      </c>
      <c r="H99" s="297" t="s">
        <v>959</v>
      </c>
      <c r="I99" s="127" t="s">
        <v>19053</v>
      </c>
    </row>
    <row r="100" spans="1:9" ht="69">
      <c r="A100" s="127" t="str">
        <f>B100&amp;C100</f>
        <v>DefinitionsC14</v>
      </c>
      <c r="B100" s="127" t="s">
        <v>773</v>
      </c>
      <c r="C100" s="127" t="s">
        <v>960</v>
      </c>
      <c r="D100" s="127" t="s">
        <v>961</v>
      </c>
      <c r="E100" s="245" t="s">
        <v>962</v>
      </c>
      <c r="F100" s="246" t="s">
        <v>963</v>
      </c>
      <c r="G100" s="127" t="s">
        <v>964</v>
      </c>
      <c r="H100" s="297" t="s">
        <v>965</v>
      </c>
      <c r="I100" s="127" t="s">
        <v>19054</v>
      </c>
    </row>
    <row r="101" spans="1:9" ht="165.6">
      <c r="A101" s="127" t="str">
        <f t="shared" si="4"/>
        <v>DefinitionsC15</v>
      </c>
      <c r="B101" s="127" t="s">
        <v>773</v>
      </c>
      <c r="C101" s="127" t="s">
        <v>966</v>
      </c>
      <c r="D101" s="127" t="s">
        <v>967</v>
      </c>
      <c r="E101" s="249" t="s">
        <v>968</v>
      </c>
      <c r="F101" s="246" t="s">
        <v>969</v>
      </c>
      <c r="G101" s="247" t="s">
        <v>970</v>
      </c>
      <c r="H101" s="297" t="s">
        <v>971</v>
      </c>
      <c r="I101" s="127" t="s">
        <v>19055</v>
      </c>
    </row>
    <row r="102" spans="1:9" ht="69">
      <c r="A102" s="127" t="str">
        <f>B102&amp;C102</f>
        <v>DefinitionsC16</v>
      </c>
      <c r="B102" s="127" t="s">
        <v>773</v>
      </c>
      <c r="C102" s="127" t="s">
        <v>972</v>
      </c>
      <c r="D102" s="127" t="s">
        <v>973</v>
      </c>
      <c r="E102" s="245" t="s">
        <v>974</v>
      </c>
      <c r="F102" s="246" t="s">
        <v>975</v>
      </c>
      <c r="G102" s="127" t="s">
        <v>976</v>
      </c>
      <c r="H102" s="297" t="s">
        <v>977</v>
      </c>
      <c r="I102" s="127" t="s">
        <v>19056</v>
      </c>
    </row>
    <row r="103" spans="1:9" ht="96.6">
      <c r="A103" s="127" t="str">
        <f>B103&amp;C103</f>
        <v>DefinitionsC17</v>
      </c>
      <c r="B103" s="127" t="s">
        <v>773</v>
      </c>
      <c r="C103" s="127" t="s">
        <v>978</v>
      </c>
      <c r="D103" s="127" t="s">
        <v>979</v>
      </c>
      <c r="E103" s="245" t="s">
        <v>980</v>
      </c>
      <c r="F103" s="246" t="s">
        <v>981</v>
      </c>
      <c r="G103" s="127" t="s">
        <v>982</v>
      </c>
      <c r="H103" s="297" t="s">
        <v>983</v>
      </c>
      <c r="I103" s="127" t="s">
        <v>19057</v>
      </c>
    </row>
    <row r="104" spans="1:9" ht="262.2">
      <c r="A104" s="127" t="str">
        <f>B104&amp;C104</f>
        <v>DefinitionsC18</v>
      </c>
      <c r="B104" s="127" t="s">
        <v>773</v>
      </c>
      <c r="C104" s="127" t="s">
        <v>984</v>
      </c>
      <c r="D104" s="127" t="s">
        <v>985</v>
      </c>
      <c r="E104" s="245" t="s">
        <v>986</v>
      </c>
      <c r="F104" s="246" t="s">
        <v>987</v>
      </c>
      <c r="G104" s="127" t="s">
        <v>988</v>
      </c>
      <c r="H104" s="297" t="s">
        <v>989</v>
      </c>
      <c r="I104" s="127" t="s">
        <v>19058</v>
      </c>
    </row>
    <row r="105" spans="1:9" ht="220.8">
      <c r="A105" s="127" t="str">
        <f>B105&amp;C105</f>
        <v>DefinitionsC19</v>
      </c>
      <c r="B105" s="127" t="s">
        <v>773</v>
      </c>
      <c r="C105" s="127" t="s">
        <v>990</v>
      </c>
      <c r="D105" s="127" t="s">
        <v>991</v>
      </c>
      <c r="E105" s="245" t="s">
        <v>992</v>
      </c>
      <c r="F105" s="246" t="s">
        <v>993</v>
      </c>
      <c r="G105" s="254" t="s">
        <v>994</v>
      </c>
      <c r="H105" s="297" t="s">
        <v>995</v>
      </c>
      <c r="I105" s="127" t="s">
        <v>19059</v>
      </c>
    </row>
    <row r="106" spans="1:9" ht="124.2">
      <c r="A106" s="127" t="str">
        <f t="shared" si="4"/>
        <v>DefinitionsC20</v>
      </c>
      <c r="B106" s="127" t="s">
        <v>773</v>
      </c>
      <c r="C106" s="127" t="s">
        <v>996</v>
      </c>
      <c r="D106" s="251" t="s">
        <v>997</v>
      </c>
      <c r="E106" s="252" t="s">
        <v>998</v>
      </c>
      <c r="F106" s="260" t="s">
        <v>999</v>
      </c>
      <c r="G106" s="261" t="s">
        <v>1000</v>
      </c>
      <c r="H106" s="297" t="s">
        <v>1001</v>
      </c>
      <c r="I106" s="127" t="s">
        <v>19060</v>
      </c>
    </row>
    <row r="107" spans="1:9" ht="82.8">
      <c r="A107" s="127" t="str">
        <f>B107&amp;C107</f>
        <v>DefinitionsC21</v>
      </c>
      <c r="B107" s="127" t="s">
        <v>773</v>
      </c>
      <c r="C107" s="127" t="s">
        <v>1002</v>
      </c>
      <c r="D107" s="127" t="s">
        <v>1003</v>
      </c>
      <c r="E107" s="245" t="s">
        <v>1004</v>
      </c>
      <c r="F107" s="246" t="s">
        <v>1005</v>
      </c>
      <c r="G107" s="127" t="s">
        <v>1006</v>
      </c>
      <c r="H107" s="297" t="s">
        <v>1007</v>
      </c>
      <c r="I107" s="127" t="s">
        <v>19061</v>
      </c>
    </row>
    <row r="108" spans="1:9" ht="27.6">
      <c r="A108" s="127" t="str">
        <f t="shared" si="4"/>
        <v>DeclarationD2</v>
      </c>
      <c r="B108" s="127" t="s">
        <v>1008</v>
      </c>
      <c r="C108" s="127" t="s">
        <v>1009</v>
      </c>
      <c r="D108" s="251" t="s">
        <v>1010</v>
      </c>
      <c r="E108" s="251" t="s">
        <v>1011</v>
      </c>
      <c r="F108" s="259" t="s">
        <v>1012</v>
      </c>
      <c r="G108" s="264" t="s">
        <v>1013</v>
      </c>
      <c r="H108" s="297" t="s">
        <v>1014</v>
      </c>
      <c r="I108" s="189" t="s">
        <v>19063</v>
      </c>
    </row>
    <row r="109" spans="1:9" ht="27.6">
      <c r="A109" s="127" t="str">
        <f t="shared" si="4"/>
        <v>DeclarationF3</v>
      </c>
      <c r="B109" s="127" t="s">
        <v>1008</v>
      </c>
      <c r="C109" s="127" t="s">
        <v>1015</v>
      </c>
      <c r="D109" s="127" t="s">
        <v>1016</v>
      </c>
      <c r="E109" s="245" t="s">
        <v>1017</v>
      </c>
      <c r="F109" s="246" t="s">
        <v>1018</v>
      </c>
      <c r="G109" s="127" t="s">
        <v>1019</v>
      </c>
      <c r="H109" s="297" t="s">
        <v>1020</v>
      </c>
      <c r="I109" s="127" t="s">
        <v>19064</v>
      </c>
    </row>
    <row r="110" spans="1:9">
      <c r="A110" s="127" t="str">
        <f t="shared" si="4"/>
        <v>DeclarationI3</v>
      </c>
      <c r="B110" s="127" t="s">
        <v>1008</v>
      </c>
      <c r="C110" s="127" t="s">
        <v>1021</v>
      </c>
      <c r="D110" s="127" t="s">
        <v>1022</v>
      </c>
      <c r="E110" s="245" t="s">
        <v>1023</v>
      </c>
      <c r="F110" s="246" t="s">
        <v>1024</v>
      </c>
      <c r="G110" s="127" t="s">
        <v>1025</v>
      </c>
      <c r="H110" s="297" t="s">
        <v>1026</v>
      </c>
      <c r="I110" s="127" t="s">
        <v>19065</v>
      </c>
    </row>
    <row r="111" spans="1:9">
      <c r="A111" s="127" t="str">
        <f t="shared" si="4"/>
        <v>DeclarationI4</v>
      </c>
      <c r="B111" s="127" t="s">
        <v>1008</v>
      </c>
      <c r="C111" s="127" t="s">
        <v>1027</v>
      </c>
      <c r="D111" s="127" t="s">
        <v>1028</v>
      </c>
      <c r="E111" s="245" t="s">
        <v>1029</v>
      </c>
      <c r="F111" s="246" t="s">
        <v>1030</v>
      </c>
      <c r="G111" s="127" t="s">
        <v>1031</v>
      </c>
      <c r="H111" s="297" t="s">
        <v>1032</v>
      </c>
      <c r="I111" s="127" t="s">
        <v>19066</v>
      </c>
    </row>
    <row r="112" spans="1:9" ht="43.5" customHeight="1">
      <c r="A112" s="127" t="str">
        <f t="shared" si="4"/>
        <v>DeclarationB4</v>
      </c>
      <c r="B112" s="127" t="s">
        <v>1008</v>
      </c>
      <c r="C112" s="127" t="s">
        <v>785</v>
      </c>
      <c r="D112" s="127" t="s">
        <v>1033</v>
      </c>
      <c r="E112" s="245" t="s">
        <v>1034</v>
      </c>
      <c r="F112" s="246" t="s">
        <v>1035</v>
      </c>
      <c r="G112" s="127" t="s">
        <v>1036</v>
      </c>
      <c r="H112" s="297" t="s">
        <v>1037</v>
      </c>
      <c r="I112" s="127" t="s">
        <v>19098</v>
      </c>
    </row>
    <row r="113" spans="1:9" ht="41.4">
      <c r="A113" s="127" t="str">
        <f t="shared" si="4"/>
        <v>DeclarationB6</v>
      </c>
      <c r="B113" s="127" t="s">
        <v>1008</v>
      </c>
      <c r="C113" s="127" t="s">
        <v>797</v>
      </c>
      <c r="D113" s="127" t="s">
        <v>1038</v>
      </c>
      <c r="E113" s="265" t="s">
        <v>1039</v>
      </c>
      <c r="F113" s="291" t="s">
        <v>1040</v>
      </c>
      <c r="G113" s="127" t="s">
        <v>1041</v>
      </c>
      <c r="H113" s="297" t="s">
        <v>1042</v>
      </c>
      <c r="I113" s="312" t="s">
        <v>19067</v>
      </c>
    </row>
    <row r="114" spans="1:9">
      <c r="A114" s="127" t="str">
        <f t="shared" si="4"/>
        <v>DeclarationB7</v>
      </c>
      <c r="B114" s="127" t="s">
        <v>1008</v>
      </c>
      <c r="C114" s="127" t="s">
        <v>803</v>
      </c>
      <c r="D114" s="127" t="s">
        <v>1043</v>
      </c>
      <c r="E114" s="245" t="s">
        <v>1044</v>
      </c>
      <c r="F114" s="246" t="s">
        <v>1045</v>
      </c>
      <c r="G114" s="127" t="s">
        <v>1046</v>
      </c>
      <c r="H114" s="297" t="s">
        <v>1047</v>
      </c>
      <c r="I114" s="127" t="s">
        <v>19068</v>
      </c>
    </row>
    <row r="115" spans="1:9" ht="15.6">
      <c r="A115" s="127" t="str">
        <f t="shared" si="4"/>
        <v>DeclarationB8</v>
      </c>
      <c r="B115" s="127" t="s">
        <v>1008</v>
      </c>
      <c r="C115" s="127" t="s">
        <v>809</v>
      </c>
      <c r="D115" s="127" t="s">
        <v>1048</v>
      </c>
      <c r="E115" s="245" t="s">
        <v>1049</v>
      </c>
      <c r="F115" s="246" t="s">
        <v>1050</v>
      </c>
      <c r="G115" s="127" t="s">
        <v>1051</v>
      </c>
      <c r="H115" s="297" t="s">
        <v>1052</v>
      </c>
      <c r="I115" s="127" t="s">
        <v>19069</v>
      </c>
    </row>
    <row r="116" spans="1:9" ht="15.6">
      <c r="A116" s="127" t="str">
        <f t="shared" si="4"/>
        <v>DeclarationB9</v>
      </c>
      <c r="B116" s="127" t="s">
        <v>1008</v>
      </c>
      <c r="C116" s="127" t="s">
        <v>815</v>
      </c>
      <c r="D116" s="127" t="s">
        <v>1053</v>
      </c>
      <c r="E116" s="245" t="s">
        <v>1054</v>
      </c>
      <c r="F116" s="246" t="s">
        <v>1055</v>
      </c>
      <c r="G116" s="127" t="s">
        <v>1056</v>
      </c>
      <c r="H116" s="297" t="s">
        <v>1057</v>
      </c>
      <c r="I116" s="127" t="s">
        <v>19070</v>
      </c>
    </row>
    <row r="117" spans="1:9">
      <c r="A117" s="127" t="str">
        <f t="shared" si="4"/>
        <v>DeclarationB10</v>
      </c>
      <c r="B117" s="127" t="s">
        <v>1008</v>
      </c>
      <c r="C117" s="127" t="s">
        <v>821</v>
      </c>
      <c r="D117" s="127" t="s">
        <v>1058</v>
      </c>
      <c r="E117" s="245" t="s">
        <v>1059</v>
      </c>
      <c r="F117" s="246" t="s">
        <v>1060</v>
      </c>
      <c r="G117" s="127" t="s">
        <v>1061</v>
      </c>
      <c r="H117" s="297" t="s">
        <v>1062</v>
      </c>
      <c r="I117" s="127" t="s">
        <v>19071</v>
      </c>
    </row>
    <row r="118" spans="1:9">
      <c r="A118" s="127" t="str">
        <f>B118&amp;C118</f>
        <v>DeclarationB10A</v>
      </c>
      <c r="B118" s="127" t="s">
        <v>1008</v>
      </c>
      <c r="C118" s="127" t="s">
        <v>1063</v>
      </c>
      <c r="D118" s="127" t="s">
        <v>1058</v>
      </c>
      <c r="E118" s="245" t="s">
        <v>1059</v>
      </c>
      <c r="F118" s="246" t="s">
        <v>1064</v>
      </c>
      <c r="G118" s="127" t="s">
        <v>1061</v>
      </c>
      <c r="H118" s="297" t="s">
        <v>1062</v>
      </c>
      <c r="I118" s="127" t="s">
        <v>19071</v>
      </c>
    </row>
    <row r="119" spans="1:9">
      <c r="A119" s="127" t="str">
        <f>B119&amp;C119</f>
        <v>DeclarationB10C</v>
      </c>
      <c r="B119" s="127" t="s">
        <v>1008</v>
      </c>
      <c r="C119" s="127" t="s">
        <v>1065</v>
      </c>
      <c r="D119" s="127" t="s">
        <v>1066</v>
      </c>
      <c r="E119" s="245" t="s">
        <v>1067</v>
      </c>
      <c r="F119" s="246" t="s">
        <v>1068</v>
      </c>
      <c r="G119" s="127" t="s">
        <v>1069</v>
      </c>
      <c r="H119" s="297" t="s">
        <v>1070</v>
      </c>
      <c r="I119" s="127" t="s">
        <v>19072</v>
      </c>
    </row>
    <row r="120" spans="1:9" ht="27.6">
      <c r="A120" s="127" t="str">
        <f>B120&amp;C120</f>
        <v>DeclarationB10B</v>
      </c>
      <c r="B120" s="127" t="s">
        <v>1008</v>
      </c>
      <c r="C120" s="127" t="s">
        <v>1071</v>
      </c>
      <c r="D120" s="127" t="s">
        <v>1072</v>
      </c>
      <c r="E120" s="245" t="s">
        <v>1073</v>
      </c>
      <c r="F120" s="246" t="s">
        <v>1074</v>
      </c>
      <c r="G120" s="127" t="s">
        <v>1075</v>
      </c>
      <c r="H120" s="297" t="s">
        <v>1076</v>
      </c>
      <c r="I120" s="127" t="s">
        <v>19073</v>
      </c>
    </row>
    <row r="121" spans="1:9" ht="27.6">
      <c r="A121" s="127" t="str">
        <f>B121&amp;C121</f>
        <v>DeclarationD11</v>
      </c>
      <c r="B121" s="127" t="s">
        <v>1008</v>
      </c>
      <c r="C121" s="127" t="s">
        <v>1077</v>
      </c>
      <c r="D121" s="127" t="s">
        <v>1078</v>
      </c>
      <c r="E121" s="245" t="s">
        <v>1079</v>
      </c>
      <c r="F121" s="246" t="s">
        <v>1080</v>
      </c>
      <c r="G121" s="127" t="s">
        <v>1081</v>
      </c>
      <c r="H121" s="297" t="s">
        <v>1082</v>
      </c>
      <c r="I121" s="127" t="s">
        <v>19074</v>
      </c>
    </row>
    <row r="122" spans="1:9">
      <c r="A122" s="127" t="str">
        <f t="shared" si="4"/>
        <v>DeclarationB12</v>
      </c>
      <c r="B122" s="127" t="s">
        <v>1008</v>
      </c>
      <c r="C122" s="127" t="s">
        <v>832</v>
      </c>
      <c r="D122" s="127" t="s">
        <v>1083</v>
      </c>
      <c r="E122" s="245" t="s">
        <v>1084</v>
      </c>
      <c r="F122" s="246" t="s">
        <v>1085</v>
      </c>
      <c r="G122" s="127" t="s">
        <v>1086</v>
      </c>
      <c r="H122" s="297" t="s">
        <v>1087</v>
      </c>
      <c r="I122" s="127" t="s">
        <v>19075</v>
      </c>
    </row>
    <row r="123" spans="1:9">
      <c r="A123" s="127" t="str">
        <f t="shared" si="4"/>
        <v>DeclarationB13</v>
      </c>
      <c r="B123" s="127" t="s">
        <v>1008</v>
      </c>
      <c r="C123" s="127" t="s">
        <v>837</v>
      </c>
      <c r="D123" s="127" t="s">
        <v>1088</v>
      </c>
      <c r="E123" s="245" t="s">
        <v>1089</v>
      </c>
      <c r="F123" s="246" t="s">
        <v>1090</v>
      </c>
      <c r="G123" s="127" t="s">
        <v>1091</v>
      </c>
      <c r="H123" s="297" t="s">
        <v>1092</v>
      </c>
      <c r="I123" s="127" t="s">
        <v>19076</v>
      </c>
    </row>
    <row r="124" spans="1:9">
      <c r="A124" s="127" t="str">
        <f t="shared" si="4"/>
        <v>DeclarationB14</v>
      </c>
      <c r="B124" s="127" t="s">
        <v>1008</v>
      </c>
      <c r="C124" s="127" t="s">
        <v>843</v>
      </c>
      <c r="D124" s="127" t="s">
        <v>1093</v>
      </c>
      <c r="E124" s="245" t="s">
        <v>1094</v>
      </c>
      <c r="F124" s="246" t="s">
        <v>1095</v>
      </c>
      <c r="G124" s="127" t="s">
        <v>1096</v>
      </c>
      <c r="H124" s="297" t="s">
        <v>1097</v>
      </c>
      <c r="I124" s="127" t="s">
        <v>19077</v>
      </c>
    </row>
    <row r="125" spans="1:9">
      <c r="A125" s="127" t="str">
        <f t="shared" si="4"/>
        <v>DeclarationB15</v>
      </c>
      <c r="B125" s="127" t="s">
        <v>1008</v>
      </c>
      <c r="C125" s="127" t="s">
        <v>849</v>
      </c>
      <c r="D125" s="127" t="s">
        <v>1098</v>
      </c>
      <c r="E125" s="245" t="s">
        <v>1099</v>
      </c>
      <c r="F125" s="246" t="s">
        <v>1100</v>
      </c>
      <c r="G125" s="127" t="s">
        <v>1101</v>
      </c>
      <c r="H125" s="297" t="s">
        <v>1102</v>
      </c>
      <c r="I125" s="127" t="s">
        <v>19078</v>
      </c>
    </row>
    <row r="126" spans="1:9">
      <c r="A126" s="127" t="str">
        <f t="shared" si="4"/>
        <v>DeclarationB16</v>
      </c>
      <c r="B126" s="127" t="s">
        <v>1008</v>
      </c>
      <c r="C126" s="127" t="s">
        <v>855</v>
      </c>
      <c r="D126" s="127" t="s">
        <v>1103</v>
      </c>
      <c r="E126" s="245" t="s">
        <v>1104</v>
      </c>
      <c r="F126" s="246" t="s">
        <v>1105</v>
      </c>
      <c r="G126" s="127" t="s">
        <v>1106</v>
      </c>
      <c r="H126" s="297" t="s">
        <v>1107</v>
      </c>
      <c r="I126" s="127" t="s">
        <v>19079</v>
      </c>
    </row>
    <row r="127" spans="1:9">
      <c r="A127" s="127" t="str">
        <f t="shared" si="4"/>
        <v>DeclarationB17</v>
      </c>
      <c r="B127" s="127" t="s">
        <v>1008</v>
      </c>
      <c r="C127" s="127" t="s">
        <v>858</v>
      </c>
      <c r="D127" s="127" t="s">
        <v>1108</v>
      </c>
      <c r="E127" s="245" t="s">
        <v>1109</v>
      </c>
      <c r="F127" s="246" t="s">
        <v>1110</v>
      </c>
      <c r="G127" s="127" t="s">
        <v>1111</v>
      </c>
      <c r="H127" s="297" t="s">
        <v>1112</v>
      </c>
      <c r="I127" s="127" t="s">
        <v>19080</v>
      </c>
    </row>
    <row r="128" spans="1:9">
      <c r="A128" s="127" t="str">
        <f t="shared" si="4"/>
        <v>DeclarationB18</v>
      </c>
      <c r="B128" s="127" t="s">
        <v>1008</v>
      </c>
      <c r="C128" s="127" t="s">
        <v>864</v>
      </c>
      <c r="D128" s="127" t="s">
        <v>1113</v>
      </c>
      <c r="E128" s="245" t="s">
        <v>1114</v>
      </c>
      <c r="F128" s="246" t="s">
        <v>1115</v>
      </c>
      <c r="G128" s="127" t="s">
        <v>1116</v>
      </c>
      <c r="H128" s="297" t="s">
        <v>1117</v>
      </c>
      <c r="I128" s="127" t="s">
        <v>19081</v>
      </c>
    </row>
    <row r="129" spans="1:9">
      <c r="A129" s="127" t="str">
        <f t="shared" si="4"/>
        <v>DeclarationB19</v>
      </c>
      <c r="B129" s="127" t="s">
        <v>1008</v>
      </c>
      <c r="C129" s="127" t="s">
        <v>870</v>
      </c>
      <c r="D129" s="127" t="s">
        <v>1118</v>
      </c>
      <c r="E129" s="245" t="s">
        <v>1119</v>
      </c>
      <c r="F129" s="246" t="s">
        <v>1120</v>
      </c>
      <c r="G129" s="127" t="s">
        <v>1121</v>
      </c>
      <c r="H129" s="297" t="s">
        <v>1122</v>
      </c>
      <c r="I129" s="127" t="s">
        <v>19082</v>
      </c>
    </row>
    <row r="130" spans="1:9">
      <c r="A130" s="127" t="str">
        <f t="shared" si="4"/>
        <v>DeclarationB20</v>
      </c>
      <c r="B130" s="127" t="s">
        <v>1008</v>
      </c>
      <c r="C130" s="127" t="s">
        <v>876</v>
      </c>
      <c r="D130" s="127" t="s">
        <v>1123</v>
      </c>
      <c r="E130" s="245" t="s">
        <v>1124</v>
      </c>
      <c r="F130" s="246" t="s">
        <v>1125</v>
      </c>
      <c r="G130" s="127" t="s">
        <v>1126</v>
      </c>
      <c r="H130" s="297" t="s">
        <v>1127</v>
      </c>
      <c r="I130" s="127" t="s">
        <v>19083</v>
      </c>
    </row>
    <row r="131" spans="1:9">
      <c r="A131" s="127" t="str">
        <f t="shared" si="4"/>
        <v>DeclarationB21</v>
      </c>
      <c r="B131" s="127" t="s">
        <v>1008</v>
      </c>
      <c r="C131" s="127" t="s">
        <v>882</v>
      </c>
      <c r="D131" s="127" t="s">
        <v>1128</v>
      </c>
      <c r="E131" s="245" t="s">
        <v>1129</v>
      </c>
      <c r="F131" s="246" t="s">
        <v>1130</v>
      </c>
      <c r="G131" s="127" t="s">
        <v>1131</v>
      </c>
      <c r="H131" s="297" t="s">
        <v>1132</v>
      </c>
      <c r="I131" s="127" t="s">
        <v>19084</v>
      </c>
    </row>
    <row r="132" spans="1:9">
      <c r="A132" s="127" t="str">
        <f t="shared" si="4"/>
        <v>DeclarationB22</v>
      </c>
      <c r="B132" s="127" t="s">
        <v>1008</v>
      </c>
      <c r="C132" s="127" t="s">
        <v>1133</v>
      </c>
      <c r="D132" s="127" t="s">
        <v>1134</v>
      </c>
      <c r="E132" s="245" t="s">
        <v>1135</v>
      </c>
      <c r="F132" s="246" t="s">
        <v>1136</v>
      </c>
      <c r="G132" s="127" t="s">
        <v>1137</v>
      </c>
      <c r="H132" s="297" t="s">
        <v>1138</v>
      </c>
      <c r="I132" s="127" t="s">
        <v>19085</v>
      </c>
    </row>
    <row r="133" spans="1:9" ht="27.6">
      <c r="A133" s="127" t="str">
        <f t="shared" si="4"/>
        <v>DeclarationB24</v>
      </c>
      <c r="B133" s="127" t="s">
        <v>1008</v>
      </c>
      <c r="C133" s="127" t="s">
        <v>1139</v>
      </c>
      <c r="D133" s="127" t="s">
        <v>1140</v>
      </c>
      <c r="E133" s="245" t="s">
        <v>1141</v>
      </c>
      <c r="F133" s="246" t="s">
        <v>1142</v>
      </c>
      <c r="G133" s="127" t="s">
        <v>1143</v>
      </c>
      <c r="H133" s="297" t="s">
        <v>1144</v>
      </c>
      <c r="I133" s="127" t="s">
        <v>19086</v>
      </c>
    </row>
    <row r="134" spans="1:9" ht="52.2">
      <c r="A134" s="127" t="str">
        <f>B134&amp;C134</f>
        <v>DeclarationB25</v>
      </c>
      <c r="B134" s="127" t="s">
        <v>1008</v>
      </c>
      <c r="C134" s="127" t="s">
        <v>1145</v>
      </c>
      <c r="D134" s="127" t="s">
        <v>1146</v>
      </c>
      <c r="E134" s="245" t="s">
        <v>1147</v>
      </c>
      <c r="F134" s="291" t="s">
        <v>1148</v>
      </c>
      <c r="G134" s="127" t="s">
        <v>1149</v>
      </c>
      <c r="H134" s="297" t="s">
        <v>1150</v>
      </c>
      <c r="I134" s="127" t="s">
        <v>19087</v>
      </c>
    </row>
    <row r="135" spans="1:9" ht="27.6">
      <c r="A135" s="127" t="str">
        <f>B135&amp;C135</f>
        <v>DeclarationB31</v>
      </c>
      <c r="B135" s="127" t="s">
        <v>1008</v>
      </c>
      <c r="C135" s="127" t="s">
        <v>1151</v>
      </c>
      <c r="D135" s="127" t="s">
        <v>1152</v>
      </c>
      <c r="E135" s="127" t="s">
        <v>1153</v>
      </c>
      <c r="F135" s="291" t="s">
        <v>1154</v>
      </c>
      <c r="G135" s="127" t="s">
        <v>1155</v>
      </c>
      <c r="H135" s="297" t="s">
        <v>1156</v>
      </c>
      <c r="I135" s="127" t="s">
        <v>19088</v>
      </c>
    </row>
    <row r="136" spans="1:9" ht="69">
      <c r="A136" s="127" t="str">
        <f t="shared" si="4"/>
        <v>DeclarationB37</v>
      </c>
      <c r="B136" s="127" t="s">
        <v>1008</v>
      </c>
      <c r="C136" s="127" t="s">
        <v>1157</v>
      </c>
      <c r="D136" s="127" t="s">
        <v>1158</v>
      </c>
      <c r="E136" s="127" t="s">
        <v>1159</v>
      </c>
      <c r="F136" s="246" t="s">
        <v>1160</v>
      </c>
      <c r="G136" s="127" t="s">
        <v>1161</v>
      </c>
      <c r="H136" s="297" t="s">
        <v>1162</v>
      </c>
      <c r="I136" s="127" t="s">
        <v>19090</v>
      </c>
    </row>
    <row r="137" spans="1:9" ht="28.8">
      <c r="A137" s="127" t="str">
        <f t="shared" si="4"/>
        <v>DeclarationB43</v>
      </c>
      <c r="B137" s="127" t="s">
        <v>1008</v>
      </c>
      <c r="C137" s="127" t="s">
        <v>1163</v>
      </c>
      <c r="D137" s="127" t="s">
        <v>1164</v>
      </c>
      <c r="E137" s="245" t="s">
        <v>1165</v>
      </c>
      <c r="F137" s="246" t="s">
        <v>1166</v>
      </c>
      <c r="G137" s="127" t="s">
        <v>1167</v>
      </c>
      <c r="H137" s="297" t="s">
        <v>1168</v>
      </c>
      <c r="I137" s="127" t="s">
        <v>19091</v>
      </c>
    </row>
    <row r="138" spans="1:9" ht="28.8">
      <c r="A138" s="127" t="str">
        <f t="shared" si="4"/>
        <v>DeclarationB49</v>
      </c>
      <c r="B138" s="127" t="s">
        <v>1008</v>
      </c>
      <c r="C138" s="127" t="s">
        <v>1169</v>
      </c>
      <c r="D138" s="127" t="s">
        <v>1170</v>
      </c>
      <c r="E138" s="245" t="s">
        <v>1171</v>
      </c>
      <c r="F138" s="291" t="s">
        <v>1172</v>
      </c>
      <c r="G138" s="127" t="s">
        <v>1173</v>
      </c>
      <c r="H138" s="297" t="s">
        <v>1174</v>
      </c>
      <c r="I138" s="127" t="s">
        <v>19195</v>
      </c>
    </row>
    <row r="139" spans="1:9" ht="43.2">
      <c r="A139" s="127" t="str">
        <f t="shared" si="4"/>
        <v>DeclarationB55</v>
      </c>
      <c r="B139" s="127" t="s">
        <v>1008</v>
      </c>
      <c r="C139" s="127" t="s">
        <v>1175</v>
      </c>
      <c r="D139" s="127" t="s">
        <v>1176</v>
      </c>
      <c r="E139" s="249" t="s">
        <v>1177</v>
      </c>
      <c r="F139" s="246" t="s">
        <v>1178</v>
      </c>
      <c r="G139" s="127" t="s">
        <v>1179</v>
      </c>
      <c r="H139" s="297" t="s">
        <v>1180</v>
      </c>
      <c r="I139" s="127" t="s">
        <v>19196</v>
      </c>
    </row>
    <row r="140" spans="1:9" ht="55.2">
      <c r="A140" s="127" t="str">
        <f t="shared" si="4"/>
        <v>DeclarationB61</v>
      </c>
      <c r="B140" s="127" t="s">
        <v>1008</v>
      </c>
      <c r="C140" s="127" t="s">
        <v>1181</v>
      </c>
      <c r="D140" s="127" t="s">
        <v>1182</v>
      </c>
      <c r="E140" s="249" t="s">
        <v>1183</v>
      </c>
      <c r="F140" s="246" t="s">
        <v>1184</v>
      </c>
      <c r="G140" s="127" t="s">
        <v>1185</v>
      </c>
      <c r="H140" s="297" t="s">
        <v>1186</v>
      </c>
      <c r="I140" s="127" t="s">
        <v>19197</v>
      </c>
    </row>
    <row r="141" spans="1:9">
      <c r="A141" s="127" t="str">
        <f t="shared" si="4"/>
        <v>DeclarationB67</v>
      </c>
      <c r="B141" s="127" t="s">
        <v>1008</v>
      </c>
      <c r="C141" s="127" t="s">
        <v>1187</v>
      </c>
      <c r="D141" s="127" t="s">
        <v>1188</v>
      </c>
      <c r="E141" s="245" t="s">
        <v>1189</v>
      </c>
      <c r="F141" s="246" t="s">
        <v>1190</v>
      </c>
      <c r="G141" s="127" t="s">
        <v>1191</v>
      </c>
      <c r="H141" s="297" t="s">
        <v>1192</v>
      </c>
      <c r="I141" s="127" t="s">
        <v>19101</v>
      </c>
    </row>
    <row r="142" spans="1:9" ht="27.6">
      <c r="A142" s="127" t="str">
        <f t="shared" si="4"/>
        <v>DeclarationB69</v>
      </c>
      <c r="B142" s="127" t="s">
        <v>1008</v>
      </c>
      <c r="C142" s="127" t="s">
        <v>1193</v>
      </c>
      <c r="D142" s="127" t="s">
        <v>1194</v>
      </c>
      <c r="E142" s="245" t="s">
        <v>12697</v>
      </c>
      <c r="F142" s="291" t="s">
        <v>1195</v>
      </c>
      <c r="G142" s="127" t="s">
        <v>1196</v>
      </c>
      <c r="H142" s="297" t="s">
        <v>1197</v>
      </c>
      <c r="I142" s="127" t="s">
        <v>19095</v>
      </c>
    </row>
    <row r="143" spans="1:9" ht="55.2">
      <c r="A143" s="127" t="str">
        <f t="shared" si="4"/>
        <v>DeclarationB71</v>
      </c>
      <c r="B143" s="127" t="s">
        <v>1008</v>
      </c>
      <c r="C143" s="127" t="s">
        <v>1198</v>
      </c>
      <c r="D143" s="127" t="s">
        <v>1199</v>
      </c>
      <c r="E143" s="245" t="s">
        <v>12698</v>
      </c>
      <c r="F143" s="246" t="s">
        <v>1200</v>
      </c>
      <c r="G143" s="127" t="s">
        <v>1201</v>
      </c>
      <c r="H143" s="297" t="s">
        <v>1202</v>
      </c>
      <c r="I143" s="127" t="s">
        <v>19096</v>
      </c>
    </row>
    <row r="144" spans="1:9" ht="52.8">
      <c r="A144" s="127" t="str">
        <f t="shared" ref="A144:A177" si="6">B144&amp;C144</f>
        <v>Declaration</v>
      </c>
      <c r="B144" s="127" t="s">
        <v>1008</v>
      </c>
      <c r="D144" s="127" t="s">
        <v>1203</v>
      </c>
      <c r="E144" s="245" t="s">
        <v>1204</v>
      </c>
      <c r="F144" s="266" t="s">
        <v>1205</v>
      </c>
      <c r="G144" s="127" t="s">
        <v>1206</v>
      </c>
      <c r="H144" s="297" t="s">
        <v>1207</v>
      </c>
      <c r="I144" s="127"/>
    </row>
    <row r="145" spans="1:9" ht="82.8">
      <c r="A145" s="127" t="str">
        <f t="shared" si="6"/>
        <v>DeclarationB73</v>
      </c>
      <c r="B145" s="127" t="s">
        <v>1008</v>
      </c>
      <c r="C145" s="127" t="s">
        <v>1208</v>
      </c>
      <c r="D145" s="127" t="s">
        <v>1209</v>
      </c>
      <c r="E145" s="249" t="s">
        <v>1210</v>
      </c>
      <c r="F145" s="246" t="s">
        <v>1211</v>
      </c>
      <c r="G145" s="127" t="s">
        <v>1212</v>
      </c>
      <c r="H145" s="297" t="s">
        <v>1213</v>
      </c>
      <c r="I145" s="127" t="s">
        <v>19097</v>
      </c>
    </row>
    <row r="146" spans="1:9" ht="27.6">
      <c r="A146" s="127" t="str">
        <f t="shared" si="6"/>
        <v>DeclarationB77</v>
      </c>
      <c r="B146" s="127" t="s">
        <v>1008</v>
      </c>
      <c r="C146" s="127" t="s">
        <v>1214</v>
      </c>
      <c r="D146" s="127" t="s">
        <v>1215</v>
      </c>
      <c r="E146" s="245" t="s">
        <v>12699</v>
      </c>
      <c r="F146" s="246" t="s">
        <v>1216</v>
      </c>
      <c r="G146" s="127" t="s">
        <v>1217</v>
      </c>
      <c r="H146" s="303" t="s">
        <v>1218</v>
      </c>
      <c r="I146" s="127" t="s">
        <v>19089</v>
      </c>
    </row>
    <row r="147" spans="1:9" ht="43.2">
      <c r="A147" s="127" t="str">
        <f t="shared" si="6"/>
        <v>DeclarationB79</v>
      </c>
      <c r="B147" s="127" t="s">
        <v>1008</v>
      </c>
      <c r="C147" s="127" t="s">
        <v>1219</v>
      </c>
      <c r="D147" s="127" t="s">
        <v>1220</v>
      </c>
      <c r="E147" s="249" t="s">
        <v>1221</v>
      </c>
      <c r="F147" s="291" t="s">
        <v>1222</v>
      </c>
      <c r="G147" s="127" t="s">
        <v>1223</v>
      </c>
      <c r="H147" s="297" t="s">
        <v>1224</v>
      </c>
      <c r="I147" s="127" t="s">
        <v>19094</v>
      </c>
    </row>
    <row r="148" spans="1:9" ht="41.4">
      <c r="A148" s="127" t="str">
        <f t="shared" si="6"/>
        <v>DeclarationB81</v>
      </c>
      <c r="B148" s="127" t="s">
        <v>1008</v>
      </c>
      <c r="C148" s="127" t="s">
        <v>1225</v>
      </c>
      <c r="D148" s="127" t="s">
        <v>1226</v>
      </c>
      <c r="E148" s="245" t="s">
        <v>12700</v>
      </c>
      <c r="F148" s="246" t="s">
        <v>1227</v>
      </c>
      <c r="G148" s="127" t="s">
        <v>1228</v>
      </c>
      <c r="H148" s="297" t="s">
        <v>1229</v>
      </c>
      <c r="I148" s="127" t="s">
        <v>19093</v>
      </c>
    </row>
    <row r="149" spans="1:9" ht="27.6">
      <c r="A149" s="127" t="str">
        <f t="shared" si="6"/>
        <v>DeclarationB83</v>
      </c>
      <c r="B149" s="127" t="s">
        <v>1008</v>
      </c>
      <c r="C149" s="127" t="s">
        <v>1230</v>
      </c>
      <c r="D149" s="127" t="s">
        <v>1231</v>
      </c>
      <c r="E149" s="245" t="s">
        <v>1232</v>
      </c>
      <c r="F149" s="246" t="s">
        <v>1233</v>
      </c>
      <c r="G149" s="127" t="s">
        <v>1234</v>
      </c>
      <c r="H149" s="303" t="s">
        <v>1235</v>
      </c>
      <c r="I149" s="127" t="s">
        <v>19092</v>
      </c>
    </row>
    <row r="150" spans="1:9">
      <c r="A150" s="127" t="str">
        <f t="shared" si="6"/>
        <v>DeclarationD25</v>
      </c>
      <c r="B150" s="127" t="s">
        <v>1008</v>
      </c>
      <c r="C150" s="127" t="s">
        <v>1236</v>
      </c>
      <c r="D150" s="127" t="s">
        <v>1237</v>
      </c>
      <c r="E150" s="245" t="s">
        <v>1238</v>
      </c>
      <c r="F150" s="246" t="s">
        <v>1238</v>
      </c>
      <c r="G150" s="127" t="s">
        <v>1239</v>
      </c>
      <c r="H150" s="297" t="s">
        <v>1240</v>
      </c>
      <c r="I150" s="127" t="s">
        <v>19102</v>
      </c>
    </row>
    <row r="151" spans="1:9">
      <c r="A151" s="127" t="str">
        <f t="shared" si="6"/>
        <v>DeclarationB68</v>
      </c>
      <c r="B151" s="127" t="s">
        <v>1008</v>
      </c>
      <c r="C151" s="127" t="s">
        <v>1241</v>
      </c>
      <c r="D151" s="127" t="s">
        <v>1242</v>
      </c>
      <c r="E151" s="245" t="s">
        <v>1243</v>
      </c>
      <c r="F151" s="246" t="s">
        <v>1244</v>
      </c>
      <c r="G151" s="127" t="s">
        <v>1245</v>
      </c>
      <c r="H151" s="297" t="s">
        <v>1242</v>
      </c>
      <c r="I151" s="127" t="s">
        <v>19103</v>
      </c>
    </row>
    <row r="152" spans="1:9">
      <c r="A152" s="127" t="str">
        <f t="shared" si="6"/>
        <v>DeclarationG25</v>
      </c>
      <c r="B152" s="127" t="s">
        <v>1008</v>
      </c>
      <c r="C152" s="127" t="s">
        <v>1246</v>
      </c>
      <c r="D152" s="127" t="s">
        <v>1247</v>
      </c>
      <c r="E152" s="245" t="s">
        <v>1248</v>
      </c>
      <c r="F152" s="246" t="s">
        <v>1249</v>
      </c>
      <c r="G152" s="127" t="s">
        <v>1250</v>
      </c>
      <c r="H152" s="297" t="s">
        <v>1251</v>
      </c>
      <c r="I152" s="189" t="s">
        <v>19104</v>
      </c>
    </row>
    <row r="153" spans="1:9">
      <c r="A153" s="127" t="str">
        <f t="shared" si="6"/>
        <v>DeclarationB26</v>
      </c>
      <c r="B153" s="127" t="s">
        <v>1008</v>
      </c>
      <c r="C153" s="127" t="s">
        <v>1252</v>
      </c>
      <c r="D153" s="127" t="s">
        <v>43</v>
      </c>
      <c r="E153" s="245" t="s">
        <v>1253</v>
      </c>
      <c r="F153" s="246" t="s">
        <v>1254</v>
      </c>
      <c r="G153" s="127" t="s">
        <v>1255</v>
      </c>
      <c r="H153" s="297" t="s">
        <v>43</v>
      </c>
      <c r="I153" s="189" t="s">
        <v>43</v>
      </c>
    </row>
    <row r="154" spans="1:9">
      <c r="A154" s="127" t="str">
        <f t="shared" si="6"/>
        <v>DeclarationB27</v>
      </c>
      <c r="B154" s="127" t="s">
        <v>1008</v>
      </c>
      <c r="C154" s="127" t="s">
        <v>1256</v>
      </c>
      <c r="D154" s="127" t="s">
        <v>44</v>
      </c>
      <c r="E154" s="245" t="s">
        <v>12673</v>
      </c>
      <c r="F154" s="267" t="s">
        <v>1257</v>
      </c>
      <c r="G154" t="s">
        <v>12672</v>
      </c>
      <c r="H154" s="297" t="s">
        <v>44</v>
      </c>
      <c r="I154" s="189" t="s">
        <v>19105</v>
      </c>
    </row>
    <row r="155" spans="1:9">
      <c r="A155" s="127" t="str">
        <f t="shared" si="6"/>
        <v>DeclarationB28</v>
      </c>
      <c r="B155" s="127" t="s">
        <v>1008</v>
      </c>
      <c r="C155" s="127" t="s">
        <v>1258</v>
      </c>
      <c r="G155"/>
      <c r="H155" s="297"/>
    </row>
    <row r="156" spans="1:9">
      <c r="A156" s="127" t="str">
        <f t="shared" si="6"/>
        <v>DeclarationB29</v>
      </c>
      <c r="B156" s="127" t="s">
        <v>1008</v>
      </c>
      <c r="C156" s="127" t="s">
        <v>1259</v>
      </c>
      <c r="G156"/>
      <c r="H156" s="297"/>
    </row>
    <row r="157" spans="1:9">
      <c r="A157" s="127" t="str">
        <f t="shared" si="6"/>
        <v>DeclarationB32</v>
      </c>
      <c r="B157" s="127" t="s">
        <v>1008</v>
      </c>
      <c r="C157" s="127" t="s">
        <v>1260</v>
      </c>
      <c r="D157" s="127" t="s">
        <v>43</v>
      </c>
      <c r="E157" s="245" t="s">
        <v>1253</v>
      </c>
      <c r="F157" s="246" t="s">
        <v>1254</v>
      </c>
      <c r="G157" s="127" t="s">
        <v>1255</v>
      </c>
      <c r="H157" s="297" t="s">
        <v>43</v>
      </c>
      <c r="I157" s="189" t="s">
        <v>43</v>
      </c>
    </row>
    <row r="158" spans="1:9">
      <c r="A158" s="127" t="str">
        <f t="shared" si="6"/>
        <v>DeclarationB33</v>
      </c>
      <c r="B158" s="127" t="s">
        <v>1008</v>
      </c>
      <c r="C158" s="127" t="s">
        <v>1261</v>
      </c>
      <c r="D158" s="127" t="s">
        <v>44</v>
      </c>
      <c r="E158" s="245" t="s">
        <v>12673</v>
      </c>
      <c r="F158" s="267" t="s">
        <v>1257</v>
      </c>
      <c r="G158" t="s">
        <v>12672</v>
      </c>
      <c r="H158" s="297" t="s">
        <v>44</v>
      </c>
      <c r="I158" s="189" t="s">
        <v>19105</v>
      </c>
    </row>
    <row r="159" spans="1:9">
      <c r="A159" s="127" t="str">
        <f t="shared" si="6"/>
        <v>DeclarationB34</v>
      </c>
      <c r="B159" s="127" t="s">
        <v>1008</v>
      </c>
      <c r="C159" s="127" t="s">
        <v>1262</v>
      </c>
      <c r="G159"/>
      <c r="H159" s="297"/>
    </row>
    <row r="160" spans="1:9">
      <c r="A160" s="127" t="str">
        <f t="shared" si="6"/>
        <v>DeclarationB35</v>
      </c>
      <c r="B160" s="127" t="s">
        <v>1008</v>
      </c>
      <c r="C160" s="127" t="s">
        <v>1263</v>
      </c>
      <c r="G160"/>
      <c r="H160" s="297"/>
    </row>
    <row r="161" spans="1:9">
      <c r="A161" s="127" t="str">
        <f t="shared" ref="A161:A164" si="7">B161&amp;C161</f>
        <v>DeclarationB38</v>
      </c>
      <c r="B161" s="127" t="s">
        <v>1008</v>
      </c>
      <c r="C161" s="127" t="s">
        <v>1264</v>
      </c>
      <c r="D161" s="127" t="s">
        <v>43</v>
      </c>
      <c r="E161" s="245" t="s">
        <v>1253</v>
      </c>
      <c r="F161" s="246" t="s">
        <v>1254</v>
      </c>
      <c r="G161" s="127" t="s">
        <v>1255</v>
      </c>
      <c r="H161" s="297" t="s">
        <v>43</v>
      </c>
      <c r="I161" s="189" t="s">
        <v>43</v>
      </c>
    </row>
    <row r="162" spans="1:9">
      <c r="A162" s="127" t="str">
        <f t="shared" si="7"/>
        <v>DeclarationB39</v>
      </c>
      <c r="B162" s="127" t="s">
        <v>1008</v>
      </c>
      <c r="C162" s="127" t="s">
        <v>1265</v>
      </c>
      <c r="D162" s="127" t="s">
        <v>44</v>
      </c>
      <c r="E162" s="245" t="s">
        <v>12673</v>
      </c>
      <c r="F162" s="267" t="s">
        <v>1257</v>
      </c>
      <c r="G162" t="s">
        <v>12672</v>
      </c>
      <c r="H162" s="297" t="s">
        <v>44</v>
      </c>
      <c r="I162" s="189" t="s">
        <v>19105</v>
      </c>
    </row>
    <row r="163" spans="1:9">
      <c r="A163" s="127" t="str">
        <f t="shared" si="7"/>
        <v>DeclarationB40</v>
      </c>
      <c r="B163" s="127" t="s">
        <v>1008</v>
      </c>
      <c r="C163" s="127" t="s">
        <v>1266</v>
      </c>
      <c r="G163"/>
      <c r="H163" s="297"/>
    </row>
    <row r="164" spans="1:9">
      <c r="A164" s="127" t="str">
        <f t="shared" si="7"/>
        <v>DeclarationB41</v>
      </c>
      <c r="B164" s="127" t="s">
        <v>1008</v>
      </c>
      <c r="C164" s="127" t="s">
        <v>1267</v>
      </c>
      <c r="G164"/>
      <c r="H164" s="297"/>
    </row>
    <row r="165" spans="1:9">
      <c r="A165" s="127" t="str">
        <f t="shared" si="6"/>
        <v>DeclarationAth</v>
      </c>
      <c r="B165" s="127" t="s">
        <v>1008</v>
      </c>
      <c r="C165" s="127" t="s">
        <v>1268</v>
      </c>
      <c r="D165" s="127" t="s">
        <v>1269</v>
      </c>
      <c r="E165" s="245" t="s">
        <v>1270</v>
      </c>
      <c r="F165" s="246" t="s">
        <v>1271</v>
      </c>
      <c r="G165" s="127" t="s">
        <v>1272</v>
      </c>
      <c r="H165" s="297" t="s">
        <v>1273</v>
      </c>
      <c r="I165" s="189" t="s">
        <v>19106</v>
      </c>
    </row>
    <row r="166" spans="1:9">
      <c r="A166" s="127" t="str">
        <f t="shared" si="6"/>
        <v>DeclarationB86</v>
      </c>
      <c r="B166" s="127" t="s">
        <v>1008</v>
      </c>
      <c r="C166" s="127" t="s">
        <v>1274</v>
      </c>
      <c r="D166" s="127" t="s">
        <v>25</v>
      </c>
      <c r="E166" s="245" t="s">
        <v>1275</v>
      </c>
      <c r="F166" s="246" t="s">
        <v>1276</v>
      </c>
      <c r="G166" s="127" t="s">
        <v>1277</v>
      </c>
      <c r="H166" s="297" t="s">
        <v>1278</v>
      </c>
      <c r="I166" s="189" t="s">
        <v>19107</v>
      </c>
    </row>
    <row r="167" spans="1:9">
      <c r="A167" s="127" t="str">
        <f t="shared" si="6"/>
        <v>DeclarationB87</v>
      </c>
      <c r="B167" s="127" t="s">
        <v>1008</v>
      </c>
      <c r="C167" s="127" t="s">
        <v>1279</v>
      </c>
      <c r="D167" s="127" t="s">
        <v>22</v>
      </c>
      <c r="E167" s="245" t="s">
        <v>1280</v>
      </c>
      <c r="F167" s="246" t="s">
        <v>1281</v>
      </c>
      <c r="G167" s="127" t="s">
        <v>1282</v>
      </c>
      <c r="H167" s="297" t="s">
        <v>22</v>
      </c>
      <c r="I167" s="189" t="s">
        <v>19108</v>
      </c>
    </row>
    <row r="168" spans="1:9">
      <c r="A168" s="127" t="str">
        <f t="shared" si="6"/>
        <v>DeclarationB88</v>
      </c>
      <c r="B168" s="127" t="s">
        <v>1008</v>
      </c>
      <c r="C168" s="127" t="s">
        <v>1283</v>
      </c>
      <c r="D168" s="127" t="s">
        <v>26</v>
      </c>
      <c r="E168" s="245" t="s">
        <v>1284</v>
      </c>
      <c r="F168" s="246" t="s">
        <v>1285</v>
      </c>
      <c r="G168" s="127" t="s">
        <v>1286</v>
      </c>
      <c r="H168" s="297" t="s">
        <v>1287</v>
      </c>
      <c r="I168" s="189" t="s">
        <v>19109</v>
      </c>
    </row>
    <row r="169" spans="1:9" ht="13.8">
      <c r="A169" s="127" t="str">
        <f t="shared" si="6"/>
        <v>DeclarationB89</v>
      </c>
      <c r="B169" s="127" t="s">
        <v>1008</v>
      </c>
      <c r="C169" s="127" t="s">
        <v>1288</v>
      </c>
      <c r="D169" s="268">
        <v>1</v>
      </c>
      <c r="E169" s="268">
        <v>1</v>
      </c>
      <c r="F169" s="269">
        <v>1</v>
      </c>
      <c r="G169" s="268">
        <v>1</v>
      </c>
      <c r="H169" s="297" t="s">
        <v>1289</v>
      </c>
      <c r="I169" s="313">
        <v>1</v>
      </c>
    </row>
    <row r="170" spans="1:9">
      <c r="A170" s="127" t="str">
        <f t="shared" si="6"/>
        <v>DeclarationB90</v>
      </c>
      <c r="B170" s="127" t="s">
        <v>1008</v>
      </c>
      <c r="C170" s="127" t="s">
        <v>1290</v>
      </c>
      <c r="D170" s="270" t="s">
        <v>29</v>
      </c>
      <c r="E170" s="271" t="s">
        <v>1291</v>
      </c>
      <c r="F170" s="295" t="s">
        <v>1292</v>
      </c>
      <c r="G170" s="272" t="s">
        <v>1293</v>
      </c>
      <c r="H170" s="299" t="s">
        <v>1294</v>
      </c>
      <c r="I170" s="189" t="s">
        <v>19110</v>
      </c>
    </row>
    <row r="171" spans="1:9">
      <c r="A171" s="127" t="str">
        <f t="shared" si="6"/>
        <v>DeclarationB91</v>
      </c>
      <c r="B171" s="127" t="s">
        <v>1008</v>
      </c>
      <c r="C171" s="127" t="s">
        <v>1295</v>
      </c>
      <c r="D171" s="270" t="s">
        <v>30</v>
      </c>
      <c r="E171" s="271" t="s">
        <v>1296</v>
      </c>
      <c r="F171" s="295" t="s">
        <v>1297</v>
      </c>
      <c r="G171" s="272" t="s">
        <v>1298</v>
      </c>
      <c r="H171" s="299" t="s">
        <v>1299</v>
      </c>
      <c r="I171" s="189" t="s">
        <v>19111</v>
      </c>
    </row>
    <row r="172" spans="1:9">
      <c r="A172" s="127" t="str">
        <f t="shared" si="6"/>
        <v>DeclarationB92</v>
      </c>
      <c r="B172" s="127" t="s">
        <v>1008</v>
      </c>
      <c r="C172" s="127" t="s">
        <v>1300</v>
      </c>
      <c r="D172" s="270" t="s">
        <v>31</v>
      </c>
      <c r="E172" s="271" t="s">
        <v>1301</v>
      </c>
      <c r="F172" s="295" t="s">
        <v>1302</v>
      </c>
      <c r="G172" s="272" t="s">
        <v>1303</v>
      </c>
      <c r="H172" s="299" t="s">
        <v>1304</v>
      </c>
      <c r="I172" s="189" t="s">
        <v>19112</v>
      </c>
    </row>
    <row r="173" spans="1:9">
      <c r="A173" s="127" t="str">
        <f t="shared" si="6"/>
        <v>DeclarationB93</v>
      </c>
      <c r="B173" s="127" t="s">
        <v>1008</v>
      </c>
      <c r="C173" s="127" t="s">
        <v>1305</v>
      </c>
      <c r="D173" s="270" t="s">
        <v>32</v>
      </c>
      <c r="E173" s="271" t="s">
        <v>1306</v>
      </c>
      <c r="F173" s="295" t="s">
        <v>1307</v>
      </c>
      <c r="G173" s="272" t="s">
        <v>1308</v>
      </c>
      <c r="H173" s="299" t="s">
        <v>1309</v>
      </c>
      <c r="I173" s="189" t="s">
        <v>19113</v>
      </c>
    </row>
    <row r="174" spans="1:9">
      <c r="A174" s="127" t="str">
        <f t="shared" si="6"/>
        <v>DeclarationB94</v>
      </c>
      <c r="B174" s="127" t="s">
        <v>1008</v>
      </c>
      <c r="C174" s="127" t="s">
        <v>1310</v>
      </c>
      <c r="D174" s="127" t="s">
        <v>33</v>
      </c>
      <c r="E174" s="245" t="s">
        <v>1311</v>
      </c>
      <c r="F174" s="246" t="s">
        <v>1312</v>
      </c>
      <c r="G174" s="127" t="s">
        <v>1313</v>
      </c>
      <c r="H174" s="297" t="s">
        <v>1314</v>
      </c>
      <c r="I174" s="189" t="s">
        <v>19114</v>
      </c>
    </row>
    <row r="175" spans="1:9" ht="27.6">
      <c r="A175" s="127" t="str">
        <f t="shared" si="6"/>
        <v>DeclarationB95</v>
      </c>
      <c r="B175" s="127" t="s">
        <v>1008</v>
      </c>
      <c r="C175" s="127" t="s">
        <v>1315</v>
      </c>
      <c r="D175" s="273" t="s">
        <v>1316</v>
      </c>
      <c r="E175" s="274" t="s">
        <v>1317</v>
      </c>
      <c r="F175" s="291" t="s">
        <v>1318</v>
      </c>
      <c r="G175" s="275" t="s">
        <v>1319</v>
      </c>
      <c r="H175" s="297" t="s">
        <v>1320</v>
      </c>
      <c r="I175" s="127" t="s">
        <v>19116</v>
      </c>
    </row>
    <row r="176" spans="1:9" ht="27.6">
      <c r="A176" s="127" t="str">
        <f t="shared" si="6"/>
        <v>DeclarationB96</v>
      </c>
      <c r="B176" s="127" t="s">
        <v>1008</v>
      </c>
      <c r="C176" s="127" t="s">
        <v>1321</v>
      </c>
      <c r="D176" s="273" t="s">
        <v>1322</v>
      </c>
      <c r="E176" s="265" t="s">
        <v>1323</v>
      </c>
      <c r="F176" s="291" t="s">
        <v>1324</v>
      </c>
      <c r="G176" s="276" t="s">
        <v>1325</v>
      </c>
      <c r="H176" s="297" t="s">
        <v>1326</v>
      </c>
      <c r="I176" s="127" t="s">
        <v>19115</v>
      </c>
    </row>
    <row r="177" spans="1:9">
      <c r="A177" s="127" t="str">
        <f t="shared" si="6"/>
        <v>DeclarationB97</v>
      </c>
      <c r="B177" s="127" t="s">
        <v>1008</v>
      </c>
      <c r="C177" s="127" t="s">
        <v>1327</v>
      </c>
      <c r="D177" s="273" t="s">
        <v>22</v>
      </c>
      <c r="E177" s="265" t="s">
        <v>1280</v>
      </c>
      <c r="F177" s="291" t="s">
        <v>1281</v>
      </c>
      <c r="G177" s="277" t="s">
        <v>1282</v>
      </c>
      <c r="H177" s="297" t="s">
        <v>1328</v>
      </c>
      <c r="I177" s="127" t="s">
        <v>19108</v>
      </c>
    </row>
    <row r="178" spans="1:9" ht="409.6">
      <c r="A178" s="127" t="str">
        <f t="shared" ref="A178:A237" si="8">B178&amp;C178</f>
        <v>Smelter Look-upA1</v>
      </c>
      <c r="B178" s="127" t="s">
        <v>1329</v>
      </c>
      <c r="C178" s="127" t="s">
        <v>381</v>
      </c>
      <c r="D178" s="127" t="s">
        <v>1330</v>
      </c>
      <c r="E178" s="245" t="s">
        <v>1331</v>
      </c>
      <c r="F178" s="291" t="s">
        <v>1332</v>
      </c>
      <c r="G178" s="127" t="s">
        <v>1333</v>
      </c>
      <c r="H178" s="297" t="s">
        <v>1334</v>
      </c>
      <c r="I178" s="127" t="s">
        <v>19117</v>
      </c>
    </row>
    <row r="179" spans="1:9" ht="27.6">
      <c r="A179" s="127" t="str">
        <f t="shared" si="8"/>
        <v>Smelter Look-upA4</v>
      </c>
      <c r="B179" s="127" t="s">
        <v>1329</v>
      </c>
      <c r="C179" s="127" t="s">
        <v>1335</v>
      </c>
      <c r="D179" s="127" t="s">
        <v>1336</v>
      </c>
      <c r="E179" s="278"/>
      <c r="F179" s="246" t="s">
        <v>1337</v>
      </c>
      <c r="G179" s="127" t="s">
        <v>1338</v>
      </c>
      <c r="H179" s="297" t="s">
        <v>1339</v>
      </c>
      <c r="I179" s="189" t="s">
        <v>19118</v>
      </c>
    </row>
    <row r="180" spans="1:9" ht="27.6">
      <c r="A180" s="127" t="str">
        <f t="shared" si="8"/>
        <v>Smelter Look-upB4</v>
      </c>
      <c r="B180" s="127" t="s">
        <v>1329</v>
      </c>
      <c r="C180" s="127" t="s">
        <v>785</v>
      </c>
      <c r="D180" s="127" t="s">
        <v>1340</v>
      </c>
      <c r="E180" s="294" t="s">
        <v>1341</v>
      </c>
      <c r="F180" s="291" t="s">
        <v>1342</v>
      </c>
      <c r="G180" s="127" t="s">
        <v>1343</v>
      </c>
      <c r="H180" s="297" t="s">
        <v>1344</v>
      </c>
      <c r="I180" s="189" t="s">
        <v>19119</v>
      </c>
    </row>
    <row r="181" spans="1:9" ht="27.6">
      <c r="A181" s="127" t="str">
        <f t="shared" si="8"/>
        <v>Smelter Look-up</v>
      </c>
      <c r="B181" s="127" t="s">
        <v>1329</v>
      </c>
      <c r="D181" s="127" t="s">
        <v>1345</v>
      </c>
      <c r="E181" s="278"/>
      <c r="F181" s="246" t="s">
        <v>1346</v>
      </c>
      <c r="G181" s="127" t="s">
        <v>1347</v>
      </c>
      <c r="H181" s="297" t="s">
        <v>1348</v>
      </c>
      <c r="I181" s="189" t="s">
        <v>19120</v>
      </c>
    </row>
    <row r="182" spans="1:9" ht="27.6">
      <c r="A182" s="127" t="str">
        <f t="shared" si="8"/>
        <v>Smelter Look-upC4</v>
      </c>
      <c r="B182" s="127" t="s">
        <v>1329</v>
      </c>
      <c r="C182" s="127" t="s">
        <v>900</v>
      </c>
      <c r="D182" s="127" t="s">
        <v>1349</v>
      </c>
      <c r="E182" s="278" t="s">
        <v>1350</v>
      </c>
      <c r="F182" s="246" t="s">
        <v>1351</v>
      </c>
      <c r="G182" s="127" t="s">
        <v>1352</v>
      </c>
      <c r="H182" s="297" t="s">
        <v>1353</v>
      </c>
      <c r="I182" s="189" t="s">
        <v>19121</v>
      </c>
    </row>
    <row r="183" spans="1:9" ht="27.6">
      <c r="A183" s="127" t="str">
        <f t="shared" si="8"/>
        <v>Smelter Look-upD4</v>
      </c>
      <c r="B183" s="127" t="s">
        <v>1329</v>
      </c>
      <c r="C183" s="127" t="s">
        <v>1354</v>
      </c>
      <c r="D183" s="127" t="s">
        <v>1355</v>
      </c>
      <c r="E183" s="278"/>
      <c r="F183" s="246" t="s">
        <v>1356</v>
      </c>
      <c r="G183" s="127" t="s">
        <v>1357</v>
      </c>
      <c r="H183" s="297" t="s">
        <v>1358</v>
      </c>
      <c r="I183" s="189" t="s">
        <v>19122</v>
      </c>
    </row>
    <row r="184" spans="1:9" ht="27.6">
      <c r="A184" s="127" t="str">
        <f t="shared" si="8"/>
        <v>Smelter Look-upE4</v>
      </c>
      <c r="B184" s="127" t="s">
        <v>1329</v>
      </c>
      <c r="C184" s="127" t="s">
        <v>1359</v>
      </c>
      <c r="D184" s="127" t="s">
        <v>1360</v>
      </c>
      <c r="E184" s="294" t="s">
        <v>1361</v>
      </c>
      <c r="F184" s="291" t="s">
        <v>1362</v>
      </c>
      <c r="G184" s="127" t="s">
        <v>1363</v>
      </c>
      <c r="H184" s="297" t="s">
        <v>1364</v>
      </c>
      <c r="I184" s="189" t="s">
        <v>19123</v>
      </c>
    </row>
    <row r="185" spans="1:9" ht="27.6">
      <c r="A185" s="127" t="str">
        <f t="shared" si="8"/>
        <v>Smelter Look-upF4</v>
      </c>
      <c r="B185" s="127" t="s">
        <v>1329</v>
      </c>
      <c r="C185" s="127" t="s">
        <v>1365</v>
      </c>
      <c r="D185" s="127" t="s">
        <v>1366</v>
      </c>
      <c r="E185" s="245" t="s">
        <v>1367</v>
      </c>
      <c r="F185" s="246" t="s">
        <v>1368</v>
      </c>
      <c r="G185" s="127" t="s">
        <v>1369</v>
      </c>
      <c r="H185" s="297" t="s">
        <v>1370</v>
      </c>
      <c r="I185" s="189" t="s">
        <v>19124</v>
      </c>
    </row>
    <row r="186" spans="1:9" ht="27.6">
      <c r="A186" s="127" t="str">
        <f t="shared" si="8"/>
        <v>Smelter Look-upG4</v>
      </c>
      <c r="B186" s="127" t="s">
        <v>1329</v>
      </c>
      <c r="C186" s="127" t="s">
        <v>1371</v>
      </c>
      <c r="D186" s="127" t="s">
        <v>1372</v>
      </c>
      <c r="E186" s="245" t="s">
        <v>1373</v>
      </c>
      <c r="F186" s="246" t="s">
        <v>1374</v>
      </c>
      <c r="G186" s="127" t="s">
        <v>1375</v>
      </c>
      <c r="H186" s="297" t="s">
        <v>1376</v>
      </c>
      <c r="I186" s="189" t="s">
        <v>19125</v>
      </c>
    </row>
    <row r="187" spans="1:9" ht="27.6">
      <c r="A187" s="127" t="str">
        <f t="shared" si="8"/>
        <v>Smelter Look-upH4</v>
      </c>
      <c r="B187" s="127" t="s">
        <v>1329</v>
      </c>
      <c r="C187" s="127" t="s">
        <v>1377</v>
      </c>
      <c r="D187" s="127" t="s">
        <v>1378</v>
      </c>
      <c r="E187" s="245" t="s">
        <v>1379</v>
      </c>
      <c r="F187" s="246" t="s">
        <v>1380</v>
      </c>
      <c r="G187" s="127" t="s">
        <v>1381</v>
      </c>
      <c r="H187" s="297" t="s">
        <v>1382</v>
      </c>
      <c r="I187" s="189" t="s">
        <v>19126</v>
      </c>
    </row>
    <row r="188" spans="1:9" ht="27.6">
      <c r="A188" s="127" t="str">
        <f t="shared" si="8"/>
        <v>Smelter Look-upI4</v>
      </c>
      <c r="B188" s="127" t="s">
        <v>1329</v>
      </c>
      <c r="C188" s="127" t="s">
        <v>1027</v>
      </c>
      <c r="D188" s="127" t="s">
        <v>1383</v>
      </c>
      <c r="E188" s="245" t="s">
        <v>1384</v>
      </c>
      <c r="F188" s="246" t="s">
        <v>1385</v>
      </c>
      <c r="G188" s="127" t="s">
        <v>1386</v>
      </c>
      <c r="H188" s="297" t="s">
        <v>1387</v>
      </c>
      <c r="I188" s="189" t="s">
        <v>19127</v>
      </c>
    </row>
    <row r="189" spans="1:9">
      <c r="A189" s="127" t="s">
        <v>1388</v>
      </c>
      <c r="B189" s="127" t="s">
        <v>1389</v>
      </c>
      <c r="C189" s="127" t="s">
        <v>1335</v>
      </c>
      <c r="D189" s="127" t="s">
        <v>1390</v>
      </c>
      <c r="E189" s="245" t="s">
        <v>1391</v>
      </c>
      <c r="F189" s="246" t="s">
        <v>1392</v>
      </c>
      <c r="G189" s="127" t="s">
        <v>1393</v>
      </c>
      <c r="H189" s="297" t="s">
        <v>1394</v>
      </c>
      <c r="I189" s="189" t="s">
        <v>19128</v>
      </c>
    </row>
    <row r="190" spans="1:9">
      <c r="A190" s="127" t="str">
        <f t="shared" si="8"/>
        <v>Smelter ListB4</v>
      </c>
      <c r="B190" s="127" t="s">
        <v>1389</v>
      </c>
      <c r="C190" s="127" t="s">
        <v>785</v>
      </c>
      <c r="D190" s="127" t="s">
        <v>1395</v>
      </c>
      <c r="E190" s="245" t="s">
        <v>1396</v>
      </c>
      <c r="F190" s="246" t="s">
        <v>1397</v>
      </c>
      <c r="G190" s="127" t="s">
        <v>1398</v>
      </c>
      <c r="H190" s="297" t="s">
        <v>1399</v>
      </c>
      <c r="I190" s="189" t="s">
        <v>19129</v>
      </c>
    </row>
    <row r="191" spans="1:9">
      <c r="A191" s="127" t="str">
        <f t="shared" si="8"/>
        <v>Smelter ListC4</v>
      </c>
      <c r="B191" s="127" t="s">
        <v>1389</v>
      </c>
      <c r="C191" s="127" t="s">
        <v>900</v>
      </c>
      <c r="D191" s="127" t="s">
        <v>1340</v>
      </c>
      <c r="E191" s="294" t="s">
        <v>1341</v>
      </c>
      <c r="F191" s="291" t="s">
        <v>1342</v>
      </c>
      <c r="G191" s="127" t="s">
        <v>1343</v>
      </c>
      <c r="H191" s="297" t="s">
        <v>1344</v>
      </c>
      <c r="I191" s="189" t="s">
        <v>19119</v>
      </c>
    </row>
    <row r="192" spans="1:9" ht="26.4">
      <c r="A192" s="127" t="str">
        <f t="shared" si="8"/>
        <v>Smelter ListD4</v>
      </c>
      <c r="B192" s="127" t="s">
        <v>1389</v>
      </c>
      <c r="C192" s="127" t="s">
        <v>1354</v>
      </c>
      <c r="D192" s="279" t="s">
        <v>1400</v>
      </c>
      <c r="E192" s="294" t="s">
        <v>1401</v>
      </c>
      <c r="F192" s="291" t="s">
        <v>1402</v>
      </c>
      <c r="G192" s="279" t="s">
        <v>1403</v>
      </c>
      <c r="H192" s="297" t="s">
        <v>1404</v>
      </c>
      <c r="I192" s="189" t="s">
        <v>19130</v>
      </c>
    </row>
    <row r="193" spans="1:9" ht="15.6">
      <c r="A193" s="127" t="str">
        <f t="shared" si="8"/>
        <v>Smelter ListE4</v>
      </c>
      <c r="B193" s="127" t="s">
        <v>1389</v>
      </c>
      <c r="C193" s="127" t="s">
        <v>1359</v>
      </c>
      <c r="D193" s="127" t="s">
        <v>1405</v>
      </c>
      <c r="E193" s="245" t="s">
        <v>1406</v>
      </c>
      <c r="F193" s="246" t="s">
        <v>1407</v>
      </c>
      <c r="G193" s="127" t="s">
        <v>1408</v>
      </c>
      <c r="H193" s="297" t="s">
        <v>1409</v>
      </c>
      <c r="I193" s="189" t="s">
        <v>19131</v>
      </c>
    </row>
    <row r="194" spans="1:9">
      <c r="A194" s="127" t="str">
        <f t="shared" si="8"/>
        <v>Smelter ListH4</v>
      </c>
      <c r="B194" s="127" t="s">
        <v>1389</v>
      </c>
      <c r="C194" s="127" t="s">
        <v>1377</v>
      </c>
      <c r="D194" s="127" t="s">
        <v>1372</v>
      </c>
      <c r="E194" s="245" t="s">
        <v>1373</v>
      </c>
      <c r="F194" s="246" t="s">
        <v>1374</v>
      </c>
      <c r="G194" s="127" t="s">
        <v>1375</v>
      </c>
      <c r="H194" s="297" t="s">
        <v>1376</v>
      </c>
      <c r="I194" s="189" t="s">
        <v>19125</v>
      </c>
    </row>
    <row r="195" spans="1:9">
      <c r="A195" s="127" t="str">
        <f t="shared" si="8"/>
        <v>Smelter ListI4</v>
      </c>
      <c r="B195" s="127" t="s">
        <v>1389</v>
      </c>
      <c r="C195" s="127" t="s">
        <v>1027</v>
      </c>
      <c r="D195" s="127" t="s">
        <v>1378</v>
      </c>
      <c r="E195" s="245" t="s">
        <v>1379</v>
      </c>
      <c r="F195" s="246" t="s">
        <v>1380</v>
      </c>
      <c r="G195" s="127" t="s">
        <v>1381</v>
      </c>
      <c r="H195" s="297" t="s">
        <v>1382</v>
      </c>
      <c r="I195" s="189" t="s">
        <v>19126</v>
      </c>
    </row>
    <row r="196" spans="1:9">
      <c r="A196" s="127" t="str">
        <f t="shared" si="8"/>
        <v>Smelter ListJ4</v>
      </c>
      <c r="B196" s="127" t="s">
        <v>1389</v>
      </c>
      <c r="C196" s="127" t="s">
        <v>1410</v>
      </c>
      <c r="D196" s="127" t="s">
        <v>1383</v>
      </c>
      <c r="E196" s="245" t="s">
        <v>1384</v>
      </c>
      <c r="F196" s="246" t="s">
        <v>1385</v>
      </c>
      <c r="G196" s="127" t="s">
        <v>1386</v>
      </c>
      <c r="H196" s="297" t="s">
        <v>1387</v>
      </c>
      <c r="I196" s="189" t="s">
        <v>19127</v>
      </c>
    </row>
    <row r="197" spans="1:9">
      <c r="A197" s="127" t="str">
        <f t="shared" si="8"/>
        <v>Smelter ListK4</v>
      </c>
      <c r="B197" s="127" t="s">
        <v>1389</v>
      </c>
      <c r="C197" s="127" t="s">
        <v>1411</v>
      </c>
      <c r="D197" s="127" t="s">
        <v>1412</v>
      </c>
      <c r="E197" s="245" t="s">
        <v>1413</v>
      </c>
      <c r="F197" s="246" t="s">
        <v>1414</v>
      </c>
      <c r="G197" s="127" t="s">
        <v>1415</v>
      </c>
      <c r="H197" s="297" t="s">
        <v>1416</v>
      </c>
      <c r="I197" s="189" t="s">
        <v>19132</v>
      </c>
    </row>
    <row r="198" spans="1:9">
      <c r="A198" s="127" t="str">
        <f t="shared" si="8"/>
        <v>Smelter ListL4</v>
      </c>
      <c r="B198" s="127" t="s">
        <v>1389</v>
      </c>
      <c r="C198" s="127" t="s">
        <v>1417</v>
      </c>
      <c r="D198" s="127" t="s">
        <v>1418</v>
      </c>
      <c r="E198" s="245" t="s">
        <v>1419</v>
      </c>
      <c r="F198" s="246" t="s">
        <v>1420</v>
      </c>
      <c r="G198" s="127" t="s">
        <v>1421</v>
      </c>
      <c r="H198" s="297" t="s">
        <v>1422</v>
      </c>
      <c r="I198" s="189" t="s">
        <v>19133</v>
      </c>
    </row>
    <row r="199" spans="1:9">
      <c r="A199" s="127" t="str">
        <f t="shared" si="8"/>
        <v>Smelter ListM4</v>
      </c>
      <c r="B199" s="127" t="s">
        <v>1389</v>
      </c>
      <c r="C199" s="127" t="s">
        <v>1423</v>
      </c>
      <c r="D199" s="127" t="s">
        <v>1424</v>
      </c>
      <c r="E199" s="245" t="s">
        <v>1425</v>
      </c>
      <c r="F199" s="246" t="s">
        <v>1426</v>
      </c>
      <c r="G199" s="127" t="s">
        <v>1427</v>
      </c>
      <c r="H199" s="297" t="s">
        <v>1428</v>
      </c>
      <c r="I199" s="189" t="s">
        <v>19134</v>
      </c>
    </row>
    <row r="200" spans="1:9" ht="28.8">
      <c r="A200" s="127" t="str">
        <f t="shared" si="8"/>
        <v>Smelter ListN4</v>
      </c>
      <c r="B200" s="127" t="s">
        <v>1389</v>
      </c>
      <c r="C200" s="127" t="s">
        <v>1429</v>
      </c>
      <c r="D200" s="127" t="s">
        <v>1430</v>
      </c>
      <c r="E200" s="245" t="s">
        <v>1431</v>
      </c>
      <c r="F200" s="246" t="s">
        <v>1432</v>
      </c>
      <c r="G200" s="127" t="s">
        <v>1433</v>
      </c>
      <c r="H200" s="297" t="s">
        <v>1434</v>
      </c>
      <c r="I200" s="127" t="s">
        <v>19135</v>
      </c>
    </row>
    <row r="201" spans="1:9" ht="28.8">
      <c r="A201" s="127" t="str">
        <f t="shared" si="8"/>
        <v>Smelter ListO4</v>
      </c>
      <c r="B201" s="127" t="s">
        <v>1389</v>
      </c>
      <c r="C201" s="127" t="s">
        <v>1435</v>
      </c>
      <c r="D201" s="127" t="s">
        <v>1436</v>
      </c>
      <c r="E201" s="245" t="s">
        <v>1437</v>
      </c>
      <c r="F201" s="246" t="s">
        <v>1438</v>
      </c>
      <c r="G201" s="127" t="s">
        <v>1439</v>
      </c>
      <c r="H201" s="297" t="s">
        <v>1440</v>
      </c>
      <c r="I201" s="127" t="s">
        <v>19136</v>
      </c>
    </row>
    <row r="202" spans="1:9" ht="27.6">
      <c r="A202" s="127" t="str">
        <f t="shared" si="8"/>
        <v>Smelter ListP4</v>
      </c>
      <c r="B202" s="127" t="s">
        <v>1389</v>
      </c>
      <c r="C202" s="127" t="s">
        <v>1441</v>
      </c>
      <c r="D202" s="127" t="s">
        <v>1442</v>
      </c>
      <c r="E202" s="245" t="s">
        <v>1443</v>
      </c>
      <c r="F202" s="246" t="s">
        <v>1444</v>
      </c>
      <c r="G202" s="127" t="s">
        <v>1445</v>
      </c>
      <c r="H202" s="297" t="s">
        <v>1446</v>
      </c>
      <c r="I202" s="127" t="s">
        <v>19137</v>
      </c>
    </row>
    <row r="203" spans="1:9">
      <c r="A203" s="127" t="str">
        <f t="shared" si="8"/>
        <v>Smelter ListQ4</v>
      </c>
      <c r="B203" s="127" t="s">
        <v>1389</v>
      </c>
      <c r="C203" s="127" t="s">
        <v>1447</v>
      </c>
      <c r="D203" s="127" t="s">
        <v>1247</v>
      </c>
      <c r="E203" s="245" t="s">
        <v>1248</v>
      </c>
      <c r="F203" s="246" t="s">
        <v>1249</v>
      </c>
      <c r="G203" s="127" t="s">
        <v>1250</v>
      </c>
      <c r="H203" s="297" t="s">
        <v>1251</v>
      </c>
      <c r="I203" s="127" t="s">
        <v>19104</v>
      </c>
    </row>
    <row r="204" spans="1:9" ht="27.6">
      <c r="A204" s="127" t="str">
        <f t="shared" si="8"/>
        <v>Smelter ListJ2</v>
      </c>
      <c r="B204" s="127" t="s">
        <v>1389</v>
      </c>
      <c r="C204" s="127" t="s">
        <v>1448</v>
      </c>
      <c r="D204" s="127" t="s">
        <v>1449</v>
      </c>
      <c r="E204" s="245" t="s">
        <v>1450</v>
      </c>
      <c r="F204" s="246" t="s">
        <v>1451</v>
      </c>
      <c r="G204" s="127" t="s">
        <v>1452</v>
      </c>
      <c r="H204" s="297" t="s">
        <v>1453</v>
      </c>
      <c r="I204" s="127" t="s">
        <v>19138</v>
      </c>
    </row>
    <row r="205" spans="1:9" ht="26.4">
      <c r="A205" s="127" t="str">
        <f t="shared" si="8"/>
        <v>Smelter ListB2</v>
      </c>
      <c r="B205" s="127" t="s">
        <v>1389</v>
      </c>
      <c r="C205" s="127" t="s">
        <v>774</v>
      </c>
      <c r="D205" s="280" t="s">
        <v>1454</v>
      </c>
      <c r="E205" s="245" t="s">
        <v>1455</v>
      </c>
      <c r="F205" s="246" t="s">
        <v>1456</v>
      </c>
      <c r="G205" s="280" t="s">
        <v>1457</v>
      </c>
      <c r="H205" s="297" t="s">
        <v>1458</v>
      </c>
      <c r="I205" s="127" t="s">
        <v>19139</v>
      </c>
    </row>
    <row r="206" spans="1:9" ht="409.6">
      <c r="A206" s="127" t="str">
        <f>B206&amp;C206</f>
        <v>Smelter ListB3</v>
      </c>
      <c r="B206" s="127" t="s">
        <v>1389</v>
      </c>
      <c r="C206" s="127" t="s">
        <v>779</v>
      </c>
      <c r="D206" s="280" t="s">
        <v>1459</v>
      </c>
      <c r="E206" s="296" t="s">
        <v>1460</v>
      </c>
      <c r="F206" s="291" t="s">
        <v>1461</v>
      </c>
      <c r="G206" s="281" t="s">
        <v>1462</v>
      </c>
      <c r="H206" s="297" t="s">
        <v>1463</v>
      </c>
      <c r="I206" s="127" t="s">
        <v>19140</v>
      </c>
    </row>
    <row r="207" spans="1:9">
      <c r="A207" s="127" t="str">
        <f t="shared" si="8"/>
        <v>Smelter ListF4</v>
      </c>
      <c r="B207" s="127" t="s">
        <v>1389</v>
      </c>
      <c r="C207" s="127" t="s">
        <v>1365</v>
      </c>
      <c r="D207" s="127" t="s">
        <v>1464</v>
      </c>
      <c r="E207" s="245" t="s">
        <v>1465</v>
      </c>
      <c r="F207" s="246" t="s">
        <v>885</v>
      </c>
      <c r="G207" s="127" t="s">
        <v>1466</v>
      </c>
      <c r="H207" s="297" t="s">
        <v>1467</v>
      </c>
      <c r="I207" s="127" t="s">
        <v>19141</v>
      </c>
    </row>
    <row r="208" spans="1:9">
      <c r="A208" s="127" t="str">
        <f t="shared" si="8"/>
        <v>Smelter ListG4</v>
      </c>
      <c r="B208" s="127" t="s">
        <v>1389</v>
      </c>
      <c r="C208" s="127" t="s">
        <v>1371</v>
      </c>
      <c r="D208" s="127" t="s">
        <v>1366</v>
      </c>
      <c r="E208" s="245" t="s">
        <v>1367</v>
      </c>
      <c r="F208" s="246" t="s">
        <v>1368</v>
      </c>
      <c r="G208" s="127" t="s">
        <v>1468</v>
      </c>
      <c r="H208" s="297" t="s">
        <v>1370</v>
      </c>
      <c r="I208" s="127" t="s">
        <v>19124</v>
      </c>
    </row>
    <row r="209" spans="1:9">
      <c r="A209" s="127" t="str">
        <f t="shared" si="8"/>
        <v>Smelter ListAH5</v>
      </c>
      <c r="B209" s="127" t="s">
        <v>1389</v>
      </c>
      <c r="C209" s="127" t="s">
        <v>1469</v>
      </c>
      <c r="D209" s="127" t="s">
        <v>25</v>
      </c>
      <c r="E209" s="245" t="s">
        <v>1275</v>
      </c>
      <c r="F209" s="246" t="s">
        <v>1276</v>
      </c>
      <c r="G209" s="127" t="s">
        <v>1277</v>
      </c>
      <c r="H209" s="297" t="s">
        <v>1278</v>
      </c>
      <c r="I209" s="127" t="s">
        <v>19107</v>
      </c>
    </row>
    <row r="210" spans="1:9">
      <c r="A210" s="127" t="str">
        <f t="shared" si="8"/>
        <v>Smelter ListAH6</v>
      </c>
      <c r="B210" s="127" t="s">
        <v>1389</v>
      </c>
      <c r="C210" s="127" t="s">
        <v>1470</v>
      </c>
      <c r="D210" s="127" t="s">
        <v>22</v>
      </c>
      <c r="E210" s="245" t="s">
        <v>1280</v>
      </c>
      <c r="F210" s="246" t="s">
        <v>1281</v>
      </c>
      <c r="G210" s="127" t="s">
        <v>1282</v>
      </c>
      <c r="H210" s="297" t="s">
        <v>22</v>
      </c>
      <c r="I210" s="127" t="s">
        <v>19108</v>
      </c>
    </row>
    <row r="211" spans="1:9">
      <c r="A211" s="127" t="str">
        <f t="shared" si="8"/>
        <v>Smelter ListAH7</v>
      </c>
      <c r="B211" s="127" t="s">
        <v>1389</v>
      </c>
      <c r="C211" s="127" t="s">
        <v>1471</v>
      </c>
      <c r="D211" s="127" t="s">
        <v>26</v>
      </c>
      <c r="E211" s="245" t="s">
        <v>1284</v>
      </c>
      <c r="F211" s="246" t="s">
        <v>1285</v>
      </c>
      <c r="G211" s="127" t="s">
        <v>1286</v>
      </c>
      <c r="H211" s="297" t="s">
        <v>1287</v>
      </c>
      <c r="I211" s="127" t="s">
        <v>19109</v>
      </c>
    </row>
    <row r="212" spans="1:9" ht="41.4">
      <c r="A212" s="127" t="str">
        <f t="shared" si="8"/>
        <v>CheckerA1</v>
      </c>
      <c r="B212" s="127" t="s">
        <v>1472</v>
      </c>
      <c r="C212" s="127" t="s">
        <v>381</v>
      </c>
      <c r="D212" s="127" t="s">
        <v>1473</v>
      </c>
      <c r="E212" s="245" t="s">
        <v>1474</v>
      </c>
      <c r="F212" s="246" t="s">
        <v>1475</v>
      </c>
      <c r="G212" s="127" t="s">
        <v>1476</v>
      </c>
      <c r="H212" s="297" t="s">
        <v>1477</v>
      </c>
      <c r="I212" s="127" t="s">
        <v>19142</v>
      </c>
    </row>
    <row r="213" spans="1:9">
      <c r="A213" s="127" t="str">
        <f t="shared" si="8"/>
        <v>CheckerD1</v>
      </c>
      <c r="B213" s="127" t="s">
        <v>1472</v>
      </c>
      <c r="C213" s="127" t="s">
        <v>1478</v>
      </c>
      <c r="D213" s="127" t="s">
        <v>1479</v>
      </c>
      <c r="E213" s="245" t="s">
        <v>1480</v>
      </c>
      <c r="F213" s="246" t="s">
        <v>1481</v>
      </c>
      <c r="G213" s="127" t="s">
        <v>1482</v>
      </c>
      <c r="H213" s="297" t="s">
        <v>1483</v>
      </c>
      <c r="I213" s="127" t="s">
        <v>19143</v>
      </c>
    </row>
    <row r="214" spans="1:9">
      <c r="A214" s="127" t="str">
        <f t="shared" si="8"/>
        <v>CheckerA3</v>
      </c>
      <c r="B214" s="127" t="s">
        <v>1472</v>
      </c>
      <c r="C214" s="127" t="s">
        <v>390</v>
      </c>
      <c r="D214" s="127" t="s">
        <v>1484</v>
      </c>
      <c r="E214" s="245" t="s">
        <v>1485</v>
      </c>
      <c r="F214" s="246" t="s">
        <v>1486</v>
      </c>
      <c r="G214" s="127" t="s">
        <v>1487</v>
      </c>
      <c r="H214" s="297" t="s">
        <v>1488</v>
      </c>
      <c r="I214" s="127" t="s">
        <v>19144</v>
      </c>
    </row>
    <row r="215" spans="1:9">
      <c r="A215" s="127" t="str">
        <f t="shared" si="8"/>
        <v>CheckerB3</v>
      </c>
      <c r="B215" s="127" t="s">
        <v>1472</v>
      </c>
      <c r="C215" s="127" t="s">
        <v>779</v>
      </c>
      <c r="D215" s="127" t="s">
        <v>1489</v>
      </c>
      <c r="E215" s="245" t="s">
        <v>1490</v>
      </c>
      <c r="F215" s="246" t="s">
        <v>1238</v>
      </c>
      <c r="G215" s="127" t="s">
        <v>1491</v>
      </c>
      <c r="H215" s="297" t="s">
        <v>1492</v>
      </c>
      <c r="I215" s="127" t="s">
        <v>19145</v>
      </c>
    </row>
    <row r="216" spans="1:9">
      <c r="A216" s="127" t="str">
        <f t="shared" si="8"/>
        <v>CheckerC3</v>
      </c>
      <c r="B216" s="127" t="s">
        <v>1472</v>
      </c>
      <c r="C216" s="127" t="s">
        <v>894</v>
      </c>
      <c r="D216" s="127" t="s">
        <v>1493</v>
      </c>
      <c r="E216" s="245" t="s">
        <v>1494</v>
      </c>
      <c r="F216" s="246" t="s">
        <v>1495</v>
      </c>
      <c r="G216" s="127" t="s">
        <v>1496</v>
      </c>
      <c r="H216" s="297" t="s">
        <v>1497</v>
      </c>
      <c r="I216" s="127" t="s">
        <v>19146</v>
      </c>
    </row>
    <row r="217" spans="1:9">
      <c r="A217" s="127" t="str">
        <f t="shared" si="8"/>
        <v>CheckerD3</v>
      </c>
      <c r="B217" s="127" t="s">
        <v>1472</v>
      </c>
      <c r="C217" s="127" t="s">
        <v>1498</v>
      </c>
      <c r="D217" s="127" t="s">
        <v>1499</v>
      </c>
      <c r="E217" s="245" t="s">
        <v>1500</v>
      </c>
      <c r="F217" s="246" t="s">
        <v>1501</v>
      </c>
      <c r="G217" s="127" t="s">
        <v>1502</v>
      </c>
      <c r="H217" s="297" t="s">
        <v>1503</v>
      </c>
      <c r="I217" s="127" t="s">
        <v>19147</v>
      </c>
    </row>
    <row r="218" spans="1:9" ht="32.25" customHeight="1">
      <c r="A218" s="127" t="s">
        <v>1504</v>
      </c>
      <c r="B218" s="127" t="s">
        <v>1472</v>
      </c>
      <c r="C218" s="127" t="s">
        <v>1505</v>
      </c>
      <c r="D218" s="127" t="s">
        <v>1506</v>
      </c>
      <c r="E218" s="245" t="s">
        <v>1507</v>
      </c>
      <c r="F218" s="246" t="s">
        <v>1508</v>
      </c>
      <c r="G218" s="127" t="s">
        <v>1509</v>
      </c>
      <c r="H218" s="297" t="s">
        <v>1510</v>
      </c>
      <c r="I218" s="127" t="s">
        <v>19148</v>
      </c>
    </row>
    <row r="219" spans="1:9" ht="32.25" customHeight="1">
      <c r="A219" s="127" t="str">
        <f t="shared" si="8"/>
        <v>CheckerB63</v>
      </c>
      <c r="B219" s="127" t="s">
        <v>1472</v>
      </c>
      <c r="C219" s="127" t="s">
        <v>1511</v>
      </c>
      <c r="D219" s="127" t="s">
        <v>1506</v>
      </c>
      <c r="E219" s="245" t="s">
        <v>1507</v>
      </c>
      <c r="F219" s="246" t="s">
        <v>1512</v>
      </c>
      <c r="G219" s="127" t="s">
        <v>1509</v>
      </c>
      <c r="H219" s="297" t="s">
        <v>1510</v>
      </c>
      <c r="I219" s="127" t="s">
        <v>19148</v>
      </c>
    </row>
    <row r="220" spans="1:9" ht="32.25" customHeight="1">
      <c r="A220" s="127" t="str">
        <f t="shared" si="8"/>
        <v>CheckerB64</v>
      </c>
      <c r="B220" s="127" t="s">
        <v>1472</v>
      </c>
      <c r="C220" s="127" t="s">
        <v>1513</v>
      </c>
      <c r="D220" s="127" t="s">
        <v>1506</v>
      </c>
      <c r="E220" s="245" t="s">
        <v>1507</v>
      </c>
      <c r="F220" s="246" t="s">
        <v>1512</v>
      </c>
      <c r="G220" s="127" t="s">
        <v>1509</v>
      </c>
      <c r="H220" s="297" t="s">
        <v>1510</v>
      </c>
      <c r="I220" s="127" t="s">
        <v>19148</v>
      </c>
    </row>
    <row r="221" spans="1:9" ht="32.25" customHeight="1">
      <c r="A221" s="127" t="str">
        <f t="shared" si="8"/>
        <v>CheckerB65</v>
      </c>
      <c r="B221" s="127" t="s">
        <v>1472</v>
      </c>
      <c r="C221" s="127" t="s">
        <v>1514</v>
      </c>
      <c r="D221" s="127" t="s">
        <v>1506</v>
      </c>
      <c r="E221" s="245" t="s">
        <v>1507</v>
      </c>
      <c r="F221" s="246" t="s">
        <v>1512</v>
      </c>
      <c r="G221" s="127" t="s">
        <v>1509</v>
      </c>
      <c r="H221" s="297" t="s">
        <v>1510</v>
      </c>
      <c r="I221" s="127" t="s">
        <v>19148</v>
      </c>
    </row>
    <row r="222" spans="1:9" ht="32.25" customHeight="1">
      <c r="A222" s="127" t="str">
        <f t="shared" si="8"/>
        <v>CheckerCOMP</v>
      </c>
      <c r="B222" s="127" t="s">
        <v>1472</v>
      </c>
      <c r="C222" s="127" t="s">
        <v>1515</v>
      </c>
      <c r="D222" s="127" t="s">
        <v>1516</v>
      </c>
      <c r="E222" s="245" t="s">
        <v>1517</v>
      </c>
      <c r="F222" s="246" t="s">
        <v>1518</v>
      </c>
      <c r="G222" s="127" t="s">
        <v>1519</v>
      </c>
      <c r="H222" s="297" t="s">
        <v>1520</v>
      </c>
      <c r="I222" s="127" t="s">
        <v>19149</v>
      </c>
    </row>
    <row r="223" spans="1:9" ht="27.6">
      <c r="A223" s="127" t="str">
        <f t="shared" si="8"/>
        <v>CheckerJ4</v>
      </c>
      <c r="B223" s="127" t="s">
        <v>1472</v>
      </c>
      <c r="C223" s="127" t="s">
        <v>1410</v>
      </c>
      <c r="D223" s="127" t="s">
        <v>1521</v>
      </c>
      <c r="E223" s="245" t="s">
        <v>1522</v>
      </c>
      <c r="F223" s="246" t="s">
        <v>1523</v>
      </c>
      <c r="G223" s="127" t="s">
        <v>1524</v>
      </c>
      <c r="H223" s="297" t="s">
        <v>1525</v>
      </c>
      <c r="I223" s="127" t="s">
        <v>19150</v>
      </c>
    </row>
    <row r="224" spans="1:9" ht="27.6">
      <c r="A224" s="127" t="str">
        <f t="shared" si="8"/>
        <v>CheckerJ5</v>
      </c>
      <c r="B224" s="127" t="s">
        <v>1472</v>
      </c>
      <c r="C224" s="127" t="s">
        <v>1526</v>
      </c>
      <c r="D224" s="127" t="s">
        <v>1527</v>
      </c>
      <c r="E224" s="245" t="s">
        <v>1528</v>
      </c>
      <c r="F224" s="246" t="s">
        <v>1529</v>
      </c>
      <c r="G224" s="127" t="s">
        <v>1530</v>
      </c>
      <c r="H224" s="297" t="s">
        <v>1531</v>
      </c>
      <c r="I224" s="127" t="s">
        <v>19151</v>
      </c>
    </row>
    <row r="225" spans="1:9" ht="27.6">
      <c r="A225" s="127" t="str">
        <f t="shared" si="8"/>
        <v>CheckerJ6</v>
      </c>
      <c r="B225" s="127" t="s">
        <v>1472</v>
      </c>
      <c r="C225" s="127" t="s">
        <v>1532</v>
      </c>
      <c r="D225" s="127" t="s">
        <v>1533</v>
      </c>
      <c r="E225" s="245" t="s">
        <v>1534</v>
      </c>
      <c r="F225" s="246" t="s">
        <v>1535</v>
      </c>
      <c r="G225" s="127" t="s">
        <v>1536</v>
      </c>
      <c r="H225" s="297" t="s">
        <v>1537</v>
      </c>
      <c r="I225" s="127" t="s">
        <v>19152</v>
      </c>
    </row>
    <row r="226" spans="1:9" ht="27.6">
      <c r="A226" s="127" t="str">
        <f t="shared" si="8"/>
        <v>CheckerJ7</v>
      </c>
      <c r="B226" s="127" t="s">
        <v>1472</v>
      </c>
      <c r="C226" s="127" t="s">
        <v>1538</v>
      </c>
      <c r="D226" s="127" t="s">
        <v>1539</v>
      </c>
      <c r="E226" s="245" t="s">
        <v>1540</v>
      </c>
      <c r="F226" s="246" t="s">
        <v>1541</v>
      </c>
      <c r="G226" s="127" t="s">
        <v>1542</v>
      </c>
      <c r="H226" s="297" t="s">
        <v>1543</v>
      </c>
      <c r="I226" s="127" t="s">
        <v>19153</v>
      </c>
    </row>
    <row r="227" spans="1:9" ht="28.8">
      <c r="A227" s="127" t="str">
        <f t="shared" si="8"/>
        <v>CheckerJ8</v>
      </c>
      <c r="B227" s="127" t="s">
        <v>1472</v>
      </c>
      <c r="C227" s="127" t="s">
        <v>1544</v>
      </c>
      <c r="D227" s="127" t="s">
        <v>1545</v>
      </c>
      <c r="E227" s="245" t="s">
        <v>1546</v>
      </c>
      <c r="F227" s="246" t="s">
        <v>1547</v>
      </c>
      <c r="G227" s="127" t="s">
        <v>1548</v>
      </c>
      <c r="H227" s="297" t="s">
        <v>1549</v>
      </c>
      <c r="I227" s="127" t="s">
        <v>19154</v>
      </c>
    </row>
    <row r="228" spans="1:9" ht="27.6">
      <c r="A228" s="127" t="str">
        <f t="shared" si="8"/>
        <v>CheckerJ9</v>
      </c>
      <c r="B228" s="127" t="s">
        <v>1472</v>
      </c>
      <c r="C228" s="127" t="s">
        <v>1550</v>
      </c>
      <c r="D228" s="127" t="s">
        <v>1551</v>
      </c>
      <c r="E228" s="245" t="s">
        <v>1552</v>
      </c>
      <c r="F228" s="246" t="s">
        <v>1553</v>
      </c>
      <c r="G228" s="127" t="s">
        <v>1554</v>
      </c>
      <c r="H228" s="297" t="s">
        <v>1555</v>
      </c>
      <c r="I228" s="127" t="s">
        <v>19155</v>
      </c>
    </row>
    <row r="229" spans="1:9" ht="41.4">
      <c r="A229" s="127" t="str">
        <f t="shared" si="8"/>
        <v>CheckerJ10</v>
      </c>
      <c r="B229" s="127" t="s">
        <v>1472</v>
      </c>
      <c r="C229" s="127" t="s">
        <v>1556</v>
      </c>
      <c r="D229" s="127" t="s">
        <v>1557</v>
      </c>
      <c r="E229" s="245" t="s">
        <v>1558</v>
      </c>
      <c r="F229" s="246" t="s">
        <v>1559</v>
      </c>
      <c r="G229" s="257" t="s">
        <v>1560</v>
      </c>
      <c r="H229" s="297" t="s">
        <v>1561</v>
      </c>
      <c r="I229" s="127" t="s">
        <v>19156</v>
      </c>
    </row>
    <row r="230" spans="1:9" ht="41.4">
      <c r="A230" s="127" t="str">
        <f t="shared" si="8"/>
        <v>CheckerJ11</v>
      </c>
      <c r="B230" s="127" t="s">
        <v>1472</v>
      </c>
      <c r="C230" s="127" t="s">
        <v>1562</v>
      </c>
      <c r="D230" s="127" t="s">
        <v>1563</v>
      </c>
      <c r="E230" s="245" t="s">
        <v>1564</v>
      </c>
      <c r="F230" s="246" t="s">
        <v>1565</v>
      </c>
      <c r="G230" s="257" t="s">
        <v>1566</v>
      </c>
      <c r="H230" s="297" t="s">
        <v>1567</v>
      </c>
      <c r="I230" s="127" t="s">
        <v>19157</v>
      </c>
    </row>
    <row r="231" spans="1:9" ht="41.4">
      <c r="A231" s="127" t="str">
        <f t="shared" si="8"/>
        <v>CheckerJ12</v>
      </c>
      <c r="B231" s="127" t="s">
        <v>1472</v>
      </c>
      <c r="C231" s="127" t="s">
        <v>1568</v>
      </c>
      <c r="D231" s="127" t="s">
        <v>1569</v>
      </c>
      <c r="E231" s="245" t="s">
        <v>1570</v>
      </c>
      <c r="F231" s="246" t="s">
        <v>1571</v>
      </c>
      <c r="G231" s="257" t="s">
        <v>1572</v>
      </c>
      <c r="H231" s="297" t="s">
        <v>1573</v>
      </c>
      <c r="I231" s="127" t="s">
        <v>19159</v>
      </c>
    </row>
    <row r="232" spans="1:9" ht="27.6">
      <c r="A232" s="127" t="str">
        <f t="shared" si="8"/>
        <v>CheckerJ13</v>
      </c>
      <c r="B232" s="127" t="s">
        <v>1472</v>
      </c>
      <c r="C232" s="127" t="s">
        <v>1574</v>
      </c>
      <c r="D232" s="127" t="s">
        <v>1575</v>
      </c>
      <c r="E232" s="245" t="s">
        <v>1576</v>
      </c>
      <c r="F232" s="246" t="s">
        <v>1577</v>
      </c>
      <c r="G232" s="127" t="s">
        <v>1578</v>
      </c>
      <c r="H232" s="297" t="s">
        <v>1579</v>
      </c>
      <c r="I232" s="127" t="s">
        <v>19158</v>
      </c>
    </row>
    <row r="233" spans="1:9" ht="28.8">
      <c r="A233" s="127" t="str">
        <f t="shared" si="8"/>
        <v>CheckerJ15</v>
      </c>
      <c r="B233" s="127" t="s">
        <v>1472</v>
      </c>
      <c r="C233" s="127" t="s">
        <v>1580</v>
      </c>
      <c r="D233" s="251" t="s">
        <v>1581</v>
      </c>
      <c r="E233" s="252" t="s">
        <v>1582</v>
      </c>
      <c r="F233" s="259" t="s">
        <v>1583</v>
      </c>
      <c r="G233" s="257" t="s">
        <v>1584</v>
      </c>
      <c r="H233" s="297" t="s">
        <v>1585</v>
      </c>
      <c r="I233" s="127" t="s">
        <v>19160</v>
      </c>
    </row>
    <row r="234" spans="1:9" ht="41.4">
      <c r="A234" s="127" t="str">
        <f t="shared" si="8"/>
        <v>CheckerJ16</v>
      </c>
      <c r="B234" s="127" t="s">
        <v>1472</v>
      </c>
      <c r="C234" s="127" t="s">
        <v>1586</v>
      </c>
      <c r="D234" s="251" t="s">
        <v>1587</v>
      </c>
      <c r="E234" s="252" t="s">
        <v>1588</v>
      </c>
      <c r="F234" s="259" t="s">
        <v>1589</v>
      </c>
      <c r="G234" s="258" t="s">
        <v>1590</v>
      </c>
      <c r="H234" s="297" t="s">
        <v>1591</v>
      </c>
      <c r="I234" s="127" t="s">
        <v>19161</v>
      </c>
    </row>
    <row r="235" spans="1:9">
      <c r="A235" s="127" t="str">
        <f t="shared" si="8"/>
        <v>CheckerJ17</v>
      </c>
      <c r="B235" s="127" t="s">
        <v>1472</v>
      </c>
      <c r="C235" s="127" t="s">
        <v>1592</v>
      </c>
      <c r="E235" s="249"/>
      <c r="G235"/>
      <c r="H235" s="297"/>
      <c r="I235" s="127"/>
    </row>
    <row r="236" spans="1:9">
      <c r="A236" s="127" t="str">
        <f t="shared" si="8"/>
        <v>CheckerJ18</v>
      </c>
      <c r="B236" s="127" t="s">
        <v>1472</v>
      </c>
      <c r="C236" s="127" t="s">
        <v>1593</v>
      </c>
      <c r="E236" s="249"/>
      <c r="G236"/>
      <c r="H236" s="297"/>
      <c r="I236" s="127"/>
    </row>
    <row r="237" spans="1:9" ht="43.2">
      <c r="A237" s="127" t="str">
        <f t="shared" si="8"/>
        <v>CheckerJ20</v>
      </c>
      <c r="B237" s="127" t="s">
        <v>1472</v>
      </c>
      <c r="C237" s="127" t="s">
        <v>1594</v>
      </c>
      <c r="D237" s="251" t="s">
        <v>1595</v>
      </c>
      <c r="E237" s="252" t="s">
        <v>1596</v>
      </c>
      <c r="F237" s="259" t="s">
        <v>1597</v>
      </c>
      <c r="G237" s="264" t="s">
        <v>1598</v>
      </c>
      <c r="H237" s="297" t="s">
        <v>1599</v>
      </c>
      <c r="I237" s="127" t="s">
        <v>19162</v>
      </c>
    </row>
    <row r="238" spans="1:9" ht="43.2">
      <c r="A238" s="127" t="str">
        <f t="shared" ref="A238:A276" si="9">B238&amp;C238</f>
        <v>CheckerJ21</v>
      </c>
      <c r="B238" s="127" t="s">
        <v>1472</v>
      </c>
      <c r="C238" s="127" t="s">
        <v>1600</v>
      </c>
      <c r="D238" s="251" t="s">
        <v>1601</v>
      </c>
      <c r="E238" s="252" t="s">
        <v>1602</v>
      </c>
      <c r="F238" s="260" t="s">
        <v>1603</v>
      </c>
      <c r="G238" s="264" t="s">
        <v>1604</v>
      </c>
      <c r="H238" s="297" t="s">
        <v>19163</v>
      </c>
      <c r="I238" s="127" t="s">
        <v>19164</v>
      </c>
    </row>
    <row r="239" spans="1:9">
      <c r="A239" s="127" t="str">
        <f t="shared" si="9"/>
        <v>CheckerJ22</v>
      </c>
      <c r="B239" s="127" t="s">
        <v>1472</v>
      </c>
      <c r="C239" s="127" t="s">
        <v>1605</v>
      </c>
      <c r="G239"/>
      <c r="H239" s="297"/>
      <c r="I239" s="127"/>
    </row>
    <row r="240" spans="1:9" ht="61.5" customHeight="1">
      <c r="A240" s="127" t="str">
        <f t="shared" si="9"/>
        <v>CheckerJ23</v>
      </c>
      <c r="B240" s="127" t="s">
        <v>1472</v>
      </c>
      <c r="C240" s="127" t="s">
        <v>1606</v>
      </c>
      <c r="D240" s="251" t="s">
        <v>1607</v>
      </c>
      <c r="E240" s="252" t="s">
        <v>1608</v>
      </c>
      <c r="F240" s="259" t="s">
        <v>1609</v>
      </c>
      <c r="G240" s="258" t="s">
        <v>1610</v>
      </c>
      <c r="H240" s="297" t="s">
        <v>1611</v>
      </c>
      <c r="I240" s="127" t="s">
        <v>19167</v>
      </c>
    </row>
    <row r="241" spans="1:9" ht="63.9" customHeight="1">
      <c r="A241" s="127" t="str">
        <f t="shared" si="9"/>
        <v>CheckerJ24</v>
      </c>
      <c r="B241" s="127" t="s">
        <v>1472</v>
      </c>
      <c r="C241" s="127" t="s">
        <v>1612</v>
      </c>
      <c r="D241" s="251" t="s">
        <v>1613</v>
      </c>
      <c r="E241" s="252" t="s">
        <v>1614</v>
      </c>
      <c r="F241" s="259" t="s">
        <v>1615</v>
      </c>
      <c r="G241" s="257" t="s">
        <v>1616</v>
      </c>
      <c r="H241" s="297" t="s">
        <v>1617</v>
      </c>
      <c r="I241" s="127" t="s">
        <v>19168</v>
      </c>
    </row>
    <row r="242" spans="1:9" ht="55.2">
      <c r="A242" s="127" t="str">
        <f t="shared" si="9"/>
        <v>CheckerJ28</v>
      </c>
      <c r="B242" s="127" t="s">
        <v>1472</v>
      </c>
      <c r="C242" s="127" t="s">
        <v>1618</v>
      </c>
      <c r="D242" s="251" t="s">
        <v>1619</v>
      </c>
      <c r="E242" s="252" t="s">
        <v>1620</v>
      </c>
      <c r="F242" s="259" t="s">
        <v>1621</v>
      </c>
      <c r="G242" s="257" t="s">
        <v>1622</v>
      </c>
      <c r="H242" s="297" t="s">
        <v>1623</v>
      </c>
      <c r="I242" s="127" t="s">
        <v>19165</v>
      </c>
    </row>
    <row r="243" spans="1:9" ht="55.2">
      <c r="A243" s="127" t="str">
        <f t="shared" si="9"/>
        <v>CheckerJ29</v>
      </c>
      <c r="B243" s="127" t="s">
        <v>1472</v>
      </c>
      <c r="C243" s="127" t="s">
        <v>1624</v>
      </c>
      <c r="D243" s="251" t="s">
        <v>1625</v>
      </c>
      <c r="E243" s="252" t="s">
        <v>1626</v>
      </c>
      <c r="F243" s="259" t="s">
        <v>1627</v>
      </c>
      <c r="G243" s="257" t="s">
        <v>1628</v>
      </c>
      <c r="H243" s="297" t="s">
        <v>1629</v>
      </c>
      <c r="I243" s="127" t="s">
        <v>19166</v>
      </c>
    </row>
    <row r="244" spans="1:9">
      <c r="A244" s="127" t="str">
        <f t="shared" si="9"/>
        <v>CheckerJ27</v>
      </c>
      <c r="B244" s="127" t="s">
        <v>1472</v>
      </c>
      <c r="C244" s="127" t="s">
        <v>1630</v>
      </c>
      <c r="G244"/>
      <c r="H244" s="297"/>
      <c r="I244" s="127"/>
    </row>
    <row r="245" spans="1:9">
      <c r="A245" s="127" t="str">
        <f t="shared" si="9"/>
        <v>CheckerJ28</v>
      </c>
      <c r="B245" s="127" t="s">
        <v>1472</v>
      </c>
      <c r="C245" s="127" t="s">
        <v>1618</v>
      </c>
      <c r="G245"/>
      <c r="H245" s="297"/>
      <c r="I245" s="127"/>
    </row>
    <row r="246" spans="1:9" ht="59.4" customHeight="1">
      <c r="A246" s="127" t="str">
        <f t="shared" si="9"/>
        <v>CheckerJ33</v>
      </c>
      <c r="B246" s="127" t="s">
        <v>1472</v>
      </c>
      <c r="C246" s="127" t="s">
        <v>1631</v>
      </c>
      <c r="D246" s="127" t="s">
        <v>1632</v>
      </c>
      <c r="E246" s="245" t="s">
        <v>1633</v>
      </c>
      <c r="F246" s="246" t="s">
        <v>1634</v>
      </c>
      <c r="G246" s="257" t="s">
        <v>1635</v>
      </c>
      <c r="H246" s="297" t="s">
        <v>1636</v>
      </c>
      <c r="I246" s="127" t="s">
        <v>19169</v>
      </c>
    </row>
    <row r="247" spans="1:9" ht="62.4" customHeight="1">
      <c r="A247" s="127" t="str">
        <f t="shared" si="9"/>
        <v>CheckerJ34</v>
      </c>
      <c r="B247" s="127" t="s">
        <v>1472</v>
      </c>
      <c r="C247" s="127" t="s">
        <v>1637</v>
      </c>
      <c r="D247" s="127" t="s">
        <v>1638</v>
      </c>
      <c r="E247" s="245" t="s">
        <v>1639</v>
      </c>
      <c r="F247" s="246" t="s">
        <v>1640</v>
      </c>
      <c r="G247" s="258" t="s">
        <v>1641</v>
      </c>
      <c r="H247" s="297" t="s">
        <v>1642</v>
      </c>
      <c r="I247" s="127" t="s">
        <v>19170</v>
      </c>
    </row>
    <row r="248" spans="1:9">
      <c r="A248" s="127" t="str">
        <f t="shared" si="9"/>
        <v>CheckerJ32</v>
      </c>
      <c r="B248" s="127" t="s">
        <v>1472</v>
      </c>
      <c r="C248" s="127" t="s">
        <v>1643</v>
      </c>
      <c r="G248"/>
      <c r="H248" s="297"/>
      <c r="I248" s="127"/>
    </row>
    <row r="249" spans="1:9">
      <c r="A249" s="127" t="str">
        <f t="shared" si="9"/>
        <v>CheckerJ33</v>
      </c>
      <c r="B249" s="127" t="s">
        <v>1472</v>
      </c>
      <c r="C249" s="127" t="s">
        <v>1631</v>
      </c>
      <c r="G249"/>
      <c r="H249" s="297"/>
      <c r="I249" s="127"/>
    </row>
    <row r="250" spans="1:9" ht="55.2">
      <c r="A250" s="127" t="str">
        <f t="shared" si="9"/>
        <v>CheckerJ38</v>
      </c>
      <c r="B250" s="127" t="s">
        <v>1472</v>
      </c>
      <c r="C250" s="127" t="s">
        <v>1644</v>
      </c>
      <c r="D250" s="127" t="s">
        <v>1645</v>
      </c>
      <c r="E250" s="245" t="s">
        <v>1646</v>
      </c>
      <c r="F250" s="246" t="s">
        <v>1647</v>
      </c>
      <c r="G250" s="257" t="s">
        <v>1648</v>
      </c>
      <c r="H250" s="297" t="s">
        <v>1649</v>
      </c>
      <c r="I250" s="127" t="s">
        <v>19171</v>
      </c>
    </row>
    <row r="251" spans="1:9" ht="55.2">
      <c r="A251" s="127" t="str">
        <f t="shared" si="9"/>
        <v>CheckerJ39</v>
      </c>
      <c r="B251" s="127" t="s">
        <v>1472</v>
      </c>
      <c r="C251" s="127" t="s">
        <v>1650</v>
      </c>
      <c r="D251" s="127" t="s">
        <v>1651</v>
      </c>
      <c r="E251" s="245" t="s">
        <v>1652</v>
      </c>
      <c r="F251" s="246" t="s">
        <v>1653</v>
      </c>
      <c r="G251" s="257" t="s">
        <v>1654</v>
      </c>
      <c r="H251" s="297" t="s">
        <v>1655</v>
      </c>
      <c r="I251" s="127" t="s">
        <v>19172</v>
      </c>
    </row>
    <row r="252" spans="1:9">
      <c r="A252" s="127" t="str">
        <f t="shared" si="9"/>
        <v>CheckerJ37</v>
      </c>
      <c r="B252" s="127" t="s">
        <v>1472</v>
      </c>
      <c r="C252" s="127" t="s">
        <v>1656</v>
      </c>
      <c r="G252"/>
      <c r="H252" s="297"/>
    </row>
    <row r="253" spans="1:9">
      <c r="A253" s="127" t="str">
        <f t="shared" si="9"/>
        <v>CheckerJ38</v>
      </c>
      <c r="B253" s="127" t="s">
        <v>1472</v>
      </c>
      <c r="C253" s="127" t="s">
        <v>1644</v>
      </c>
      <c r="G253"/>
      <c r="H253" s="297"/>
    </row>
    <row r="254" spans="1:9" ht="41.4">
      <c r="A254" s="127" t="str">
        <f t="shared" si="9"/>
        <v>CheckerJ43</v>
      </c>
      <c r="B254" s="127" t="s">
        <v>1472</v>
      </c>
      <c r="C254" s="127" t="s">
        <v>1657</v>
      </c>
      <c r="D254" s="251" t="s">
        <v>1658</v>
      </c>
      <c r="E254" s="252" t="s">
        <v>1659</v>
      </c>
      <c r="F254" s="259" t="s">
        <v>1660</v>
      </c>
      <c r="G254" s="264" t="s">
        <v>1661</v>
      </c>
      <c r="H254" s="297" t="s">
        <v>1662</v>
      </c>
      <c r="I254" s="127" t="s">
        <v>19174</v>
      </c>
    </row>
    <row r="255" spans="1:9" ht="41.4">
      <c r="A255" s="127" t="str">
        <f t="shared" si="9"/>
        <v>CheckerJ44</v>
      </c>
      <c r="B255" s="127" t="s">
        <v>1472</v>
      </c>
      <c r="C255" s="127" t="s">
        <v>1663</v>
      </c>
      <c r="D255" s="251" t="s">
        <v>1664</v>
      </c>
      <c r="E255" s="252" t="s">
        <v>1665</v>
      </c>
      <c r="F255" s="259" t="s">
        <v>1666</v>
      </c>
      <c r="G255" s="264" t="s">
        <v>1667</v>
      </c>
      <c r="H255" s="297" t="s">
        <v>1668</v>
      </c>
      <c r="I255" s="127" t="s">
        <v>19173</v>
      </c>
    </row>
    <row r="256" spans="1:9" ht="80.400000000000006" customHeight="1">
      <c r="A256" s="127" t="str">
        <f t="shared" si="9"/>
        <v>CheckerJ52</v>
      </c>
      <c r="B256" s="127" t="s">
        <v>1472</v>
      </c>
      <c r="C256" s="127" t="s">
        <v>1709</v>
      </c>
      <c r="D256" s="251" t="s">
        <v>1670</v>
      </c>
      <c r="E256" s="252" t="s">
        <v>1671</v>
      </c>
      <c r="F256" s="259" t="s">
        <v>1672</v>
      </c>
      <c r="G256" s="257" t="s">
        <v>1673</v>
      </c>
      <c r="H256" s="297" t="s">
        <v>1674</v>
      </c>
      <c r="I256" s="127" t="s">
        <v>19175</v>
      </c>
    </row>
    <row r="257" spans="1:9" ht="80.400000000000006" customHeight="1">
      <c r="A257" s="127" t="str">
        <f t="shared" ref="A257" si="10">B257&amp;C257</f>
        <v>CheckerJ53</v>
      </c>
      <c r="B257" s="127" t="s">
        <v>1472</v>
      </c>
      <c r="C257" s="127" t="s">
        <v>1669</v>
      </c>
      <c r="D257" s="251" t="s">
        <v>1676</v>
      </c>
      <c r="E257" s="252" t="s">
        <v>1677</v>
      </c>
      <c r="F257" s="259" t="s">
        <v>1678</v>
      </c>
      <c r="G257" s="257" t="s">
        <v>1679</v>
      </c>
      <c r="H257" s="297" t="s">
        <v>1680</v>
      </c>
      <c r="I257" s="127" t="s">
        <v>19176</v>
      </c>
    </row>
    <row r="258" spans="1:9" ht="55.2">
      <c r="A258" s="127" t="str">
        <f t="shared" si="9"/>
        <v>CheckerJ49</v>
      </c>
      <c r="B258" s="127" t="s">
        <v>1472</v>
      </c>
      <c r="C258" s="127" t="s">
        <v>1698</v>
      </c>
      <c r="D258" s="251" t="s">
        <v>1682</v>
      </c>
      <c r="E258" s="252" t="s">
        <v>1683</v>
      </c>
      <c r="F258" s="259" t="s">
        <v>1684</v>
      </c>
      <c r="G258" s="282" t="s">
        <v>1685</v>
      </c>
      <c r="H258" s="297" t="s">
        <v>1686</v>
      </c>
      <c r="I258" s="127" t="s">
        <v>19177</v>
      </c>
    </row>
    <row r="259" spans="1:9" ht="55.2">
      <c r="A259" s="127" t="str">
        <f t="shared" si="9"/>
        <v>CheckerJ48</v>
      </c>
      <c r="B259" s="127" t="s">
        <v>1472</v>
      </c>
      <c r="C259" s="127" t="s">
        <v>1687</v>
      </c>
      <c r="D259" s="127" t="s">
        <v>1688</v>
      </c>
      <c r="E259" s="249" t="s">
        <v>1689</v>
      </c>
      <c r="F259" s="246" t="s">
        <v>1690</v>
      </c>
      <c r="G259" s="247" t="s">
        <v>1691</v>
      </c>
      <c r="H259" s="297" t="s">
        <v>1692</v>
      </c>
      <c r="I259" s="127" t="s">
        <v>19178</v>
      </c>
    </row>
    <row r="260" spans="1:9" ht="52.2">
      <c r="A260" s="127" t="str">
        <f>B260&amp;C260</f>
        <v>CheckerJ50</v>
      </c>
      <c r="B260" s="127" t="s">
        <v>1472</v>
      </c>
      <c r="C260" s="127" t="s">
        <v>1681</v>
      </c>
      <c r="D260" s="127" t="s">
        <v>1693</v>
      </c>
      <c r="E260" s="249" t="s">
        <v>1694</v>
      </c>
      <c r="F260" s="283" t="s">
        <v>1695</v>
      </c>
      <c r="G260" s="254" t="s">
        <v>1696</v>
      </c>
      <c r="H260" s="297" t="s">
        <v>1697</v>
      </c>
      <c r="I260" s="127" t="s">
        <v>19179</v>
      </c>
    </row>
    <row r="261" spans="1:9" ht="43.2">
      <c r="A261" s="127" t="str">
        <f t="shared" si="9"/>
        <v>CheckerJ54</v>
      </c>
      <c r="B261" s="127" t="s">
        <v>1472</v>
      </c>
      <c r="C261" s="127" t="s">
        <v>1675</v>
      </c>
      <c r="D261" s="251" t="s">
        <v>12675</v>
      </c>
      <c r="E261" s="252" t="s">
        <v>12676</v>
      </c>
      <c r="F261" s="259" t="s">
        <v>12677</v>
      </c>
      <c r="G261" s="282" t="s">
        <v>12678</v>
      </c>
      <c r="H261" s="297" t="s">
        <v>12679</v>
      </c>
      <c r="I261" s="127" t="s">
        <v>19180</v>
      </c>
    </row>
    <row r="262" spans="1:9" ht="43.2" hidden="1">
      <c r="A262" s="127" t="str">
        <f t="shared" si="9"/>
        <v>Checker</v>
      </c>
      <c r="B262" s="127" t="s">
        <v>1472</v>
      </c>
      <c r="D262" s="127" t="s">
        <v>1699</v>
      </c>
      <c r="E262" s="245" t="s">
        <v>1700</v>
      </c>
      <c r="F262" s="246" t="s">
        <v>1701</v>
      </c>
      <c r="G262" s="127" t="s">
        <v>1702</v>
      </c>
      <c r="H262" s="297" t="s">
        <v>1703</v>
      </c>
    </row>
    <row r="263" spans="1:9" ht="55.2" hidden="1">
      <c r="A263" s="127" t="str">
        <f t="shared" si="9"/>
        <v>Checker</v>
      </c>
      <c r="B263" s="127" t="s">
        <v>1472</v>
      </c>
      <c r="D263" s="127" t="s">
        <v>1704</v>
      </c>
      <c r="E263" s="245" t="s">
        <v>1705</v>
      </c>
      <c r="F263" s="246" t="s">
        <v>1706</v>
      </c>
      <c r="G263" s="127" t="s">
        <v>1707</v>
      </c>
      <c r="H263" s="297" t="s">
        <v>1708</v>
      </c>
    </row>
    <row r="264" spans="1:9" hidden="1">
      <c r="A264" s="127" t="str">
        <f t="shared" si="9"/>
        <v>CheckerJ52</v>
      </c>
      <c r="B264" s="127" t="s">
        <v>1472</v>
      </c>
      <c r="C264" s="127" t="s">
        <v>1709</v>
      </c>
      <c r="D264" s="189"/>
      <c r="E264" s="284"/>
      <c r="G264"/>
      <c r="H264" s="297"/>
    </row>
    <row r="265" spans="1:9" ht="41.4">
      <c r="A265" s="127" t="str">
        <f t="shared" si="9"/>
        <v>CheckerJ55</v>
      </c>
      <c r="B265" s="127" t="s">
        <v>1472</v>
      </c>
      <c r="C265" s="127" t="s">
        <v>12674</v>
      </c>
      <c r="D265" s="127" t="s">
        <v>12680</v>
      </c>
      <c r="E265" s="249" t="s">
        <v>12681</v>
      </c>
      <c r="F265" s="246" t="s">
        <v>12682</v>
      </c>
      <c r="G265" s="254" t="s">
        <v>12683</v>
      </c>
      <c r="H265" s="297" t="s">
        <v>12684</v>
      </c>
      <c r="I265" s="127" t="s">
        <v>19181</v>
      </c>
    </row>
    <row r="266" spans="1:9" ht="42.6" customHeight="1">
      <c r="A266" s="127" t="str">
        <f t="shared" si="9"/>
        <v>CheckerJ57</v>
      </c>
      <c r="B266" s="127" t="s">
        <v>1472</v>
      </c>
      <c r="C266" s="127" t="s">
        <v>12728</v>
      </c>
      <c r="D266" s="127" t="s">
        <v>12689</v>
      </c>
      <c r="E266" s="245" t="s">
        <v>12685</v>
      </c>
      <c r="F266" s="246" t="s">
        <v>12686</v>
      </c>
      <c r="G266" s="127" t="s">
        <v>12687</v>
      </c>
      <c r="H266" s="297" t="s">
        <v>12688</v>
      </c>
      <c r="I266" s="127" t="s">
        <v>19187</v>
      </c>
    </row>
    <row r="267" spans="1:9" ht="41.4">
      <c r="A267" s="127" t="str">
        <f t="shared" si="9"/>
        <v>CheckerJ58</v>
      </c>
      <c r="B267" s="127" t="s">
        <v>1472</v>
      </c>
      <c r="C267" s="127" t="s">
        <v>1710</v>
      </c>
      <c r="D267" s="127" t="s">
        <v>12690</v>
      </c>
      <c r="E267" s="245" t="s">
        <v>12691</v>
      </c>
      <c r="F267" s="246" t="s">
        <v>12692</v>
      </c>
      <c r="G267" s="127" t="s">
        <v>12693</v>
      </c>
      <c r="H267" s="297" t="s">
        <v>12694</v>
      </c>
      <c r="I267" s="127" t="s">
        <v>19188</v>
      </c>
    </row>
    <row r="268" spans="1:9" ht="60" customHeight="1">
      <c r="A268" s="127" t="str">
        <f t="shared" si="9"/>
        <v>Checker</v>
      </c>
      <c r="B268" s="127" t="s">
        <v>1472</v>
      </c>
      <c r="D268" s="127" t="s">
        <v>1711</v>
      </c>
      <c r="E268" s="285" t="s">
        <v>1712</v>
      </c>
      <c r="F268" s="246" t="s">
        <v>1713</v>
      </c>
      <c r="G268" s="127" t="s">
        <v>1714</v>
      </c>
      <c r="H268" s="297" t="s">
        <v>1715</v>
      </c>
      <c r="I268" s="127" t="s">
        <v>19186</v>
      </c>
    </row>
    <row r="269" spans="1:9" ht="34.799999999999997">
      <c r="A269" s="127" t="str">
        <f t="shared" si="9"/>
        <v>CheckerJ60</v>
      </c>
      <c r="B269" s="127" t="s">
        <v>1472</v>
      </c>
      <c r="C269" s="127" t="s">
        <v>12729</v>
      </c>
      <c r="D269" s="127" t="s">
        <v>1717</v>
      </c>
      <c r="E269" s="249" t="s">
        <v>1718</v>
      </c>
      <c r="F269" s="246" t="s">
        <v>1719</v>
      </c>
      <c r="G269" s="254" t="s">
        <v>1720</v>
      </c>
      <c r="H269" s="297" t="s">
        <v>1721</v>
      </c>
      <c r="I269" s="127" t="s">
        <v>19190</v>
      </c>
    </row>
    <row r="270" spans="1:9" hidden="1">
      <c r="A270" s="127" t="str">
        <f t="shared" si="9"/>
        <v>CheckerJ58</v>
      </c>
      <c r="B270" s="127" t="s">
        <v>1472</v>
      </c>
      <c r="C270" s="127" t="s">
        <v>1710</v>
      </c>
      <c r="G270"/>
      <c r="H270" s="297"/>
      <c r="I270" s="189" t="s">
        <v>19189</v>
      </c>
    </row>
    <row r="271" spans="1:9" hidden="1">
      <c r="A271" s="127" t="str">
        <f t="shared" si="9"/>
        <v>CheckerJ59</v>
      </c>
      <c r="B271" s="127" t="s">
        <v>1472</v>
      </c>
      <c r="C271" s="127" t="s">
        <v>1716</v>
      </c>
      <c r="G271"/>
      <c r="H271" s="297"/>
    </row>
    <row r="272" spans="1:9" ht="41.4">
      <c r="A272" s="127" t="str">
        <f t="shared" si="9"/>
        <v>CheckerJ61</v>
      </c>
      <c r="B272" s="127" t="s">
        <v>1472</v>
      </c>
      <c r="C272" s="127" t="s">
        <v>1727</v>
      </c>
      <c r="D272" s="127" t="s">
        <v>1722</v>
      </c>
      <c r="E272" s="249" t="s">
        <v>1723</v>
      </c>
      <c r="F272" s="246" t="s">
        <v>1724</v>
      </c>
      <c r="G272" s="254" t="s">
        <v>1725</v>
      </c>
      <c r="H272" s="297" t="s">
        <v>1726</v>
      </c>
      <c r="I272" s="127" t="s">
        <v>19191</v>
      </c>
    </row>
    <row r="273" spans="1:9">
      <c r="A273" s="127" t="str">
        <f t="shared" si="9"/>
        <v>Checker</v>
      </c>
      <c r="B273" s="127" t="s">
        <v>1472</v>
      </c>
      <c r="D273" s="127" t="s">
        <v>1728</v>
      </c>
      <c r="E273" s="245" t="s">
        <v>1729</v>
      </c>
      <c r="F273" s="286" t="s">
        <v>1730</v>
      </c>
      <c r="G273" s="127" t="s">
        <v>1731</v>
      </c>
      <c r="H273" s="297" t="s">
        <v>1732</v>
      </c>
    </row>
    <row r="274" spans="1:9">
      <c r="A274" s="127" t="str">
        <f t="shared" si="9"/>
        <v>Checker</v>
      </c>
      <c r="B274" s="127" t="s">
        <v>1472</v>
      </c>
      <c r="D274" s="127" t="s">
        <v>1728</v>
      </c>
      <c r="E274" s="245" t="s">
        <v>1729</v>
      </c>
      <c r="F274" s="286" t="s">
        <v>1730</v>
      </c>
      <c r="G274" s="127" t="s">
        <v>1731</v>
      </c>
      <c r="H274" s="297" t="s">
        <v>1732</v>
      </c>
    </row>
    <row r="275" spans="1:9">
      <c r="A275" s="127" t="str">
        <f t="shared" si="9"/>
        <v>Checker</v>
      </c>
      <c r="B275" s="127" t="s">
        <v>1472</v>
      </c>
      <c r="F275" s="286"/>
      <c r="G275"/>
      <c r="H275" s="297"/>
    </row>
    <row r="276" spans="1:9">
      <c r="A276" s="127" t="str">
        <f t="shared" si="9"/>
        <v>Checker</v>
      </c>
      <c r="B276" s="127" t="s">
        <v>1472</v>
      </c>
      <c r="F276" s="286"/>
      <c r="G276"/>
      <c r="H276" s="297"/>
    </row>
    <row r="277" spans="1:9" ht="60.9" customHeight="1">
      <c r="A277" s="127" t="str">
        <f t="shared" ref="A277:A282" si="11">B277&amp;C277</f>
        <v>CheckerL57</v>
      </c>
      <c r="B277" s="127" t="s">
        <v>1472</v>
      </c>
      <c r="C277" s="127" t="s">
        <v>1733</v>
      </c>
      <c r="D277" s="127" t="s">
        <v>1734</v>
      </c>
      <c r="E277" s="245" t="s">
        <v>1729</v>
      </c>
      <c r="F277" s="287" t="s">
        <v>1730</v>
      </c>
      <c r="G277" s="127" t="s">
        <v>1735</v>
      </c>
      <c r="H277" s="297" t="s">
        <v>1736</v>
      </c>
      <c r="I277" s="127" t="s">
        <v>19192</v>
      </c>
    </row>
    <row r="278" spans="1:9" ht="41.4">
      <c r="A278" s="127" t="str">
        <f t="shared" si="11"/>
        <v>Product ListA1</v>
      </c>
      <c r="B278" s="127" t="s">
        <v>58</v>
      </c>
      <c r="C278" s="127" t="s">
        <v>381</v>
      </c>
      <c r="D278" s="145" t="s">
        <v>1737</v>
      </c>
      <c r="E278" s="288" t="s">
        <v>1738</v>
      </c>
      <c r="F278" s="289" t="s">
        <v>1739</v>
      </c>
      <c r="G278" s="290" t="s">
        <v>1740</v>
      </c>
      <c r="H278" s="297" t="s">
        <v>1741</v>
      </c>
      <c r="I278" s="314" t="s">
        <v>19200</v>
      </c>
    </row>
    <row r="279" spans="1:9">
      <c r="A279" s="127" t="str">
        <f t="shared" si="11"/>
        <v>Product ListB5</v>
      </c>
      <c r="B279" s="127" t="s">
        <v>58</v>
      </c>
      <c r="C279" s="127" t="s">
        <v>791</v>
      </c>
      <c r="D279" s="145" t="s">
        <v>1742</v>
      </c>
      <c r="E279" s="288" t="s">
        <v>1743</v>
      </c>
      <c r="F279" s="246" t="s">
        <v>1744</v>
      </c>
      <c r="G279" s="145" t="s">
        <v>1745</v>
      </c>
      <c r="H279" s="297" t="s">
        <v>1746</v>
      </c>
      <c r="I279" s="315" t="s">
        <v>19193</v>
      </c>
    </row>
    <row r="280" spans="1:9">
      <c r="A280" s="127" t="str">
        <f t="shared" si="11"/>
        <v>Product ListC5</v>
      </c>
      <c r="B280" s="127" t="s">
        <v>58</v>
      </c>
      <c r="C280" s="127" t="s">
        <v>906</v>
      </c>
      <c r="D280" s="145" t="s">
        <v>1747</v>
      </c>
      <c r="E280" s="288" t="s">
        <v>1748</v>
      </c>
      <c r="F280" s="246" t="s">
        <v>1749</v>
      </c>
      <c r="G280" s="145" t="s">
        <v>1750</v>
      </c>
      <c r="H280" s="297" t="s">
        <v>1751</v>
      </c>
      <c r="I280" s="315" t="s">
        <v>19194</v>
      </c>
    </row>
    <row r="281" spans="1:9">
      <c r="A281" s="127" t="str">
        <f t="shared" si="11"/>
        <v>Product ListD5</v>
      </c>
      <c r="B281" s="127" t="s">
        <v>58</v>
      </c>
      <c r="C281" s="127" t="s">
        <v>1752</v>
      </c>
      <c r="D281" s="145" t="s">
        <v>1247</v>
      </c>
      <c r="E281" s="288" t="s">
        <v>1494</v>
      </c>
      <c r="F281" s="246" t="s">
        <v>1249</v>
      </c>
      <c r="G281" s="145" t="s">
        <v>1250</v>
      </c>
      <c r="H281" s="297" t="s">
        <v>1251</v>
      </c>
      <c r="I281" s="315" t="s">
        <v>19104</v>
      </c>
    </row>
    <row r="282" spans="1:9">
      <c r="A282" s="127" t="str">
        <f t="shared" si="11"/>
        <v>GeneralCpy</v>
      </c>
      <c r="B282" s="127" t="s">
        <v>1753</v>
      </c>
      <c r="C282" s="127" t="s">
        <v>1754</v>
      </c>
      <c r="D282" s="127" t="s">
        <v>12828</v>
      </c>
      <c r="E282" s="245" t="s">
        <v>19182</v>
      </c>
      <c r="F282" s="246" t="s">
        <v>19183</v>
      </c>
      <c r="G282" s="127" t="s">
        <v>19184</v>
      </c>
      <c r="H282" s="297" t="s">
        <v>19185</v>
      </c>
      <c r="I282" s="127" t="s">
        <v>12828</v>
      </c>
    </row>
    <row r="283" spans="1:9">
      <c r="A283" s="127" t="s">
        <v>1755</v>
      </c>
      <c r="B283" s="127" t="s">
        <v>1753</v>
      </c>
      <c r="G283"/>
      <c r="H283" s="297"/>
    </row>
    <row r="284" spans="1:9">
      <c r="G284"/>
    </row>
    <row r="285" spans="1:9" ht="82.8">
      <c r="A285" s="127" t="s">
        <v>1247</v>
      </c>
      <c r="D285" s="127" t="s">
        <v>1756</v>
      </c>
      <c r="E285" s="245" t="s">
        <v>1757</v>
      </c>
      <c r="F285" s="246" t="s">
        <v>1758</v>
      </c>
      <c r="G285" s="127" t="s">
        <v>1759</v>
      </c>
      <c r="H285" s="144" t="s">
        <v>1760</v>
      </c>
    </row>
    <row r="286" spans="1:9">
      <c r="A286" s="127" t="s">
        <v>1247</v>
      </c>
      <c r="D286" s="127" t="s">
        <v>1761</v>
      </c>
      <c r="E286" s="245" t="s">
        <v>1762</v>
      </c>
      <c r="F286" s="246" t="s">
        <v>1763</v>
      </c>
      <c r="G286" s="128" t="s">
        <v>1764</v>
      </c>
      <c r="H286" s="297" t="s">
        <v>1765</v>
      </c>
    </row>
    <row r="287" spans="1:9">
      <c r="A287" s="127" t="s">
        <v>1247</v>
      </c>
      <c r="D287" s="127" t="s">
        <v>1766</v>
      </c>
      <c r="E287" s="245" t="s">
        <v>1767</v>
      </c>
      <c r="F287" s="246" t="s">
        <v>1768</v>
      </c>
      <c r="G287" s="128" t="s">
        <v>1769</v>
      </c>
      <c r="H287" s="297" t="s">
        <v>1770</v>
      </c>
    </row>
    <row r="288" spans="1:9" ht="69">
      <c r="A288" s="127" t="s">
        <v>1247</v>
      </c>
      <c r="D288" s="127" t="s">
        <v>1771</v>
      </c>
      <c r="E288" s="245" t="s">
        <v>1772</v>
      </c>
      <c r="F288" s="246" t="s">
        <v>1773</v>
      </c>
      <c r="G288" s="128" t="s">
        <v>1774</v>
      </c>
      <c r="H288" s="297" t="s">
        <v>1775</v>
      </c>
    </row>
    <row r="289" spans="1:8">
      <c r="A289" s="127" t="s">
        <v>1247</v>
      </c>
      <c r="D289" s="127" t="s">
        <v>1776</v>
      </c>
      <c r="E289" s="245" t="s">
        <v>1777</v>
      </c>
      <c r="F289" s="246" t="s">
        <v>1778</v>
      </c>
      <c r="G289" s="128" t="s">
        <v>1779</v>
      </c>
      <c r="H289" s="297" t="s">
        <v>1780</v>
      </c>
    </row>
    <row r="290" spans="1:8" ht="27.6">
      <c r="A290" s="127" t="s">
        <v>1247</v>
      </c>
      <c r="D290" s="127" t="s">
        <v>1781</v>
      </c>
      <c r="E290" s="245" t="s">
        <v>1782</v>
      </c>
      <c r="F290" s="246" t="s">
        <v>1783</v>
      </c>
      <c r="G290" s="128" t="s">
        <v>1784</v>
      </c>
      <c r="H290" s="297" t="s">
        <v>1785</v>
      </c>
    </row>
    <row r="291" spans="1:8" ht="55.2">
      <c r="A291" s="127" t="s">
        <v>1247</v>
      </c>
      <c r="D291" s="127" t="s">
        <v>1786</v>
      </c>
      <c r="E291" s="245" t="s">
        <v>1787</v>
      </c>
      <c r="F291" s="246" t="s">
        <v>1788</v>
      </c>
      <c r="G291" s="128" t="s">
        <v>1789</v>
      </c>
      <c r="H291" s="297" t="s">
        <v>1790</v>
      </c>
    </row>
  </sheetData>
  <autoFilter ref="A1:I283" xr:uid="{00000000-0001-0000-0800-000000000000}"/>
  <customSheetViews>
    <customSheetView guid="{4BDF1A28-30D5-449D-B20E-D6C97EF9FAE1}" showAutoFilter="1">
      <selection activeCell="C174" sqref="C174"/>
      <pageMargins left="0" right="0" top="0" bottom="0" header="0" footer="0"/>
      <pageSetup paperSize="9" orientation="portrait"/>
      <autoFilter ref="B1:N1" xr:uid="{1FEB1CE5-F9AE-46F0-82AD-B2F1E8C46F2C}"/>
    </customSheetView>
    <customSheetView guid="{C59130F4-2E03-5E48-94CE-6E4A0484DB9E}" showAutoFilter="1">
      <selection activeCell="E4" sqref="E4"/>
      <pageMargins left="0" right="0" top="0" bottom="0" header="0" footer="0"/>
      <pageSetup paperSize="9" orientation="portrait"/>
      <headerFooter alignWithMargins="0"/>
      <autoFilter ref="B1:N1" xr:uid="{4D4971CA-E05F-4A18-9F45-1EB45331A557}"/>
    </customSheetView>
  </customSheetViews>
  <phoneticPr fontId="8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265625" defaultRowHeight="12.6"/>
  <cols>
    <col min="1" max="1" width="20.453125" style="58" customWidth="1"/>
    <col min="2" max="2" width="57.08984375" style="58" customWidth="1"/>
    <col min="3" max="16384" width="8.726562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ColWidth="9" defaultRowHeight="12.6"/>
  <cols>
    <col min="2" max="2" width="27.36328125" customWidth="1"/>
    <col min="3" max="3" width="15.2695312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4BDF1A28-30D5-449D-B20E-D6C97EF9FAE1}" showAutoFilter="1">
      <selection activeCell="C1" sqref="C1:D65536"/>
      <pageMargins left="0" right="0" top="0" bottom="0" header="0" footer="0"/>
      <pageSetup orientation="portrait"/>
      <autoFilter ref="B1:C1" xr:uid="{88D4D8E2-43B5-43CC-B057-B5E878D04170}"/>
    </customSheetView>
    <customSheetView guid="{C59130F4-2E03-5E48-94CE-6E4A0484DB9E}" showAutoFilter="1">
      <selection activeCell="C1" sqref="C1:D65536"/>
      <pageMargins left="0" right="0" top="0" bottom="0" header="0" footer="0"/>
      <pageSetup orientation="portrait"/>
      <headerFooter alignWithMargins="0"/>
      <autoFilter ref="B1:C1" xr:uid="{65A83C68-AFBC-4640-80AD-4EBD90B819A3}"/>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3a63e97-1801-41fc-914d-4b180ef692df">
      <Value>5</Value>
      <Value>9</Value>
      <Value>1</Value>
    </TaxCatchAll>
    <b9d00d457f5d4ac1b34dd012c3a49e27 xmlns="c3a63e97-1801-41fc-914d-4b180ef692df">
      <Terms xmlns="http://schemas.microsoft.com/office/infopath/2007/PartnerControls">
        <TermInfo xmlns="http://schemas.microsoft.com/office/infopath/2007/PartnerControls">
          <TermName xmlns="http://schemas.microsoft.com/office/infopath/2007/PartnerControls">SCHURTER AG (Switzerland)</TermName>
          <TermId xmlns="http://schemas.microsoft.com/office/infopath/2007/PartnerControls">ef8cd435-5765-42ec-b59b-8a6c74ac3bc6</TermId>
        </TermInfo>
      </Terms>
    </b9d00d457f5d4ac1b34dd012c3a49e27>
    <Library xmlns="c3a63e97-1801-41fc-914d-4b180ef692df" xsi:nil="true"/>
  </documentManagement>
</p:properties>
</file>

<file path=customXml/item2.xml><?xml version="1.0" encoding="utf-8"?>
<?mso-contentType ?>
<SharedContentType xmlns="Microsoft.SharePoint.Taxonomy.ContentTypeSync" SourceId="e2c8bdd0-aa96-463b-8c67-a37612cff966" ContentTypeId="0x0101003DDFC82A6E234047BDA118913DD4D393" PreviousValue="false"/>
</file>

<file path=customXml/item3.xml><?xml version="1.0" encoding="utf-8"?>
<ct:contentTypeSchema xmlns:ct="http://schemas.microsoft.com/office/2006/metadata/contentType" xmlns:ma="http://schemas.microsoft.com/office/2006/metadata/properties/metaAttributes" ct:_="" ma:_="" ma:contentTypeName="SCHURTER Document" ma:contentTypeID="0x0101003DDFC82A6E234047BDA118913DD4D39300CC92332DC212204687948A692FA23FC0" ma:contentTypeVersion="46" ma:contentTypeDescription="" ma:contentTypeScope="" ma:versionID="ad0dfa1e8f5da316a15b65091fb1e39e">
  <xsd:schema xmlns:xsd="http://www.w3.org/2001/XMLSchema" xmlns:xs="http://www.w3.org/2001/XMLSchema" xmlns:p="http://schemas.microsoft.com/office/2006/metadata/properties" xmlns:ns2="c3a63e97-1801-41fc-914d-4b180ef692df" targetNamespace="http://schemas.microsoft.com/office/2006/metadata/properties" ma:root="true" ma:fieldsID="bc187eed81cd911b4cce129c1065699d" ns2:_="">
    <xsd:import namespace="c3a63e97-1801-41fc-914d-4b180ef692df"/>
    <xsd:element name="properties">
      <xsd:complexType>
        <xsd:sequence>
          <xsd:element name="documentManagement">
            <xsd:complexType>
              <xsd:all>
                <xsd:element ref="ns2:TaxCatchAll" minOccurs="0"/>
                <xsd:element ref="ns2:TaxCatchAllLabel" minOccurs="0"/>
                <xsd:element ref="ns2:b9d00d457f5d4ac1b34dd012c3a49e27" minOccurs="0"/>
                <xsd:element ref="ns2:Libra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a63e97-1801-41fc-914d-4b180ef692df"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523d2ae1-7c85-4207-9b53-c32e6451f283}" ma:internalName="TaxCatchAll" ma:showField="CatchAllData" ma:web="d35f8f34-235c-4e6c-8af5-541109ff62da">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523d2ae1-7c85-4207-9b53-c32e6451f283}" ma:internalName="TaxCatchAllLabel" ma:readOnly="true" ma:showField="CatchAllDataLabel" ma:web="d35f8f34-235c-4e6c-8af5-541109ff62da">
      <xsd:complexType>
        <xsd:complexContent>
          <xsd:extension base="dms:MultiChoiceLookup">
            <xsd:sequence>
              <xsd:element name="Value" type="dms:Lookup" maxOccurs="unbounded" minOccurs="0" nillable="true"/>
            </xsd:sequence>
          </xsd:extension>
        </xsd:complexContent>
      </xsd:complexType>
    </xsd:element>
    <xsd:element name="b9d00d457f5d4ac1b34dd012c3a49e27" ma:index="10" nillable="true" ma:taxonomy="true" ma:internalName="b9d00d457f5d4ac1b34dd012c3a49e27" ma:taxonomyFieldName="SRT_Company" ma:displayName="Company" ma:indexed="true" ma:readOnly="false" ma:default="5;#SCHURTER AG (Switzerland)|ef8cd435-5765-42ec-b59b-8a6c74ac3bc6" ma:fieldId="{b9d00d45-7f5d-4ac1-b34d-d012c3a49e27}" ma:sspId="e2c8bdd0-aa96-463b-8c67-a37612cff966" ma:termSetId="313f8505-fcf1-4b41-ba03-83a3189c831b" ma:anchorId="00000000-0000-0000-0000-000000000000" ma:open="false" ma:isKeyword="false">
      <xsd:complexType>
        <xsd:sequence>
          <xsd:element ref="pc:Terms" minOccurs="0" maxOccurs="1"/>
        </xsd:sequence>
      </xsd:complexType>
    </xsd:element>
    <xsd:element name="Library" ma:index="12" nillable="true" ma:displayName="Library" ma:default="" ma:internalName="Library"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customXsn xmlns="http://schemas.microsoft.com/office/2006/metadata/customXsn">
  <xsnLocation/>
  <cached>True</cached>
  <openByDefault>False</openByDefault>
  <xsnScope/>
</customXsn>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 ds:uri="c3a63e97-1801-41fc-914d-4b180ef692df"/>
  </ds:schemaRefs>
</ds:datastoreItem>
</file>

<file path=customXml/itemProps2.xml><?xml version="1.0" encoding="utf-8"?>
<ds:datastoreItem xmlns:ds="http://schemas.openxmlformats.org/officeDocument/2006/customXml" ds:itemID="{E1274186-0F5B-4684-AFF8-2D17EB8A1C67}">
  <ds:schemaRefs>
    <ds:schemaRef ds:uri="Microsoft.SharePoint.Taxonomy.ContentTypeSync"/>
  </ds:schemaRefs>
</ds:datastoreItem>
</file>

<file path=customXml/itemProps3.xml><?xml version="1.0" encoding="utf-8"?>
<ds:datastoreItem xmlns:ds="http://schemas.openxmlformats.org/officeDocument/2006/customXml" ds:itemID="{B4C61A08-C405-4A2F-9FEB-8783395FCE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a63e97-1801-41fc-914d-4b180ef692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B2A9CB5-5D09-4B76-8A85-E58557EEBF90}">
  <ds:schemaRefs>
    <ds:schemaRef ds:uri="http://schemas.microsoft.com/office/2006/metadata/customXsn"/>
  </ds:schemaRefs>
</ds:datastoreItem>
</file>

<file path=customXml/itemProps5.xml><?xml version="1.0" encoding="utf-8"?>
<ds:datastoreItem xmlns:ds="http://schemas.openxmlformats.org/officeDocument/2006/customXml" ds:itemID="{49E978A7-0822-41ED-8707-5DF9AFAF08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Steve Arnold</cp:lastModifiedBy>
  <cp:revision/>
  <dcterms:created xsi:type="dcterms:W3CDTF">2010-06-21T21:00:23Z</dcterms:created>
  <dcterms:modified xsi:type="dcterms:W3CDTF">2024-10-17T14:36:41Z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0x0101003DDFC82A6E234047BDA118913DD4D39300CC92332DC212204687948A692FA23FC0</vt:lpwstr>
  </property>
  <property fmtid="{D5CDD505-2E9C-101B-9397-08002B2CF9AE}" pid="4" name="g56263951bb5473a95f88a2effe083eb">
    <vt:lpwstr>Draft|3e5ee3be-260f-437c-b79e-9b30978b575b</vt:lpwstr>
  </property>
  <property fmtid="{D5CDD505-2E9C-101B-9397-08002B2CF9AE}" pid="5" name="afbc06954c3847c288e4a03ef123374f">
    <vt:lpwstr>Internal|55994b56-fcb8-46af-ba5d-e12d5bd79f26</vt:lpwstr>
  </property>
  <property fmtid="{D5CDD505-2E9C-101B-9397-08002B2CF9AE}" pid="6" name="TaxKeyword">
    <vt:lpwstr/>
  </property>
  <property fmtid="{D5CDD505-2E9C-101B-9397-08002B2CF9AE}" pid="7" name="Lang">
    <vt:lpwstr/>
  </property>
  <property fmtid="{D5CDD505-2E9C-101B-9397-08002B2CF9AE}" pid="8" name="Document_x0020_Type">
    <vt:lpwstr/>
  </property>
  <property fmtid="{D5CDD505-2E9C-101B-9397-08002B2CF9AE}" pid="9" name="o88b993f0b274d35a826d9c944122250">
    <vt:lpwstr/>
  </property>
  <property fmtid="{D5CDD505-2E9C-101B-9397-08002B2CF9AE}" pid="10" name="Confidentiality">
    <vt:lpwstr>1;#Internal|55994b56-fcb8-46af-ba5d-e12d5bd79f26</vt:lpwstr>
  </property>
  <property fmtid="{D5CDD505-2E9C-101B-9397-08002B2CF9AE}" pid="11" name="MediaServiceImageTags">
    <vt:lpwstr/>
  </property>
  <property fmtid="{D5CDD505-2E9C-101B-9397-08002B2CF9AE}" pid="12" name="TaxKeywordTaxHTField">
    <vt:lpwstr/>
  </property>
  <property fmtid="{D5CDD505-2E9C-101B-9397-08002B2CF9AE}" pid="13" name="c5699d1b62c9421197298ca1afc108f0">
    <vt:lpwstr/>
  </property>
  <property fmtid="{D5CDD505-2E9C-101B-9397-08002B2CF9AE}" pid="14" name="SRT_Company">
    <vt:lpwstr>5;#SCHURTER AG (Switzerland)|ef8cd435-5765-42ec-b59b-8a6c74ac3bc6</vt:lpwstr>
  </property>
  <property fmtid="{D5CDD505-2E9C-101B-9397-08002B2CF9AE}" pid="15" name="Document Status">
    <vt:lpwstr>9;#Draft|3e5ee3be-260f-437c-b79e-9b30978b575b</vt:lpwstr>
  </property>
  <property fmtid="{D5CDD505-2E9C-101B-9397-08002B2CF9AE}" pid="16" name="Tags">
    <vt:lpwstr/>
  </property>
  <property fmtid="{D5CDD505-2E9C-101B-9397-08002B2CF9AE}" pid="17" name="ff052e9247ca46e8a9de8d668df49533">
    <vt:lpwstr/>
  </property>
  <property fmtid="{D5CDD505-2E9C-101B-9397-08002B2CF9AE}" pid="18" name="hab95405f9e04bffa10608788d861966">
    <vt:lpwstr/>
  </property>
  <property fmtid="{D5CDD505-2E9C-101B-9397-08002B2CF9AE}" pid="19" name="Project_x0020_Path">
    <vt:lpwstr/>
  </property>
  <property fmtid="{D5CDD505-2E9C-101B-9397-08002B2CF9AE}" pid="20" name="Team">
    <vt:lpwstr>Substance Management</vt:lpwstr>
  </property>
  <property fmtid="{D5CDD505-2E9C-101B-9397-08002B2CF9AE}" pid="21" name="lcf76f155ced4ddcb4097134ff3c332f">
    <vt:lpwstr/>
  </property>
  <property fmtid="{D5CDD505-2E9C-101B-9397-08002B2CF9AE}" pid="22" name="Project Path">
    <vt:lpwstr/>
  </property>
  <property fmtid="{D5CDD505-2E9C-101B-9397-08002B2CF9AE}" pid="23" name="Document Type">
    <vt:lpwstr/>
  </property>
</Properties>
</file>